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02管理ファイル\ホームページUP用\202112(202110分）\"/>
    </mc:Choice>
  </mc:AlternateContent>
  <bookViews>
    <workbookView xWindow="240" yWindow="30" windowWidth="14940" windowHeight="9450" tabRatio="775"/>
  </bookViews>
  <sheets>
    <sheet name="2021年度全件" sheetId="2" r:id="rId1"/>
    <sheet name="選択肢" sheetId="3" r:id="rId2"/>
    <sheet name="集計" sheetId="5" r:id="rId3"/>
  </sheets>
  <definedNames>
    <definedName name="_xlnm._FilterDatabase" localSheetId="0" hidden="1">'2021年度全件'!$B$3:$K$64</definedName>
    <definedName name="_xlnm.Print_Area" localSheetId="2">集計!$A$1:$O$46</definedName>
    <definedName name="_xlnm.Print_Titles" localSheetId="0">'2021年度全件'!$3:$3</definedName>
  </definedNames>
  <calcPr calcId="162913"/>
</workbook>
</file>

<file path=xl/calcChain.xml><?xml version="1.0" encoding="utf-8"?>
<calcChain xmlns="http://schemas.openxmlformats.org/spreadsheetml/2006/main">
  <c r="F60" i="2" l="1"/>
  <c r="F59" i="2" l="1"/>
  <c r="F55" i="2" l="1"/>
  <c r="F56" i="2"/>
  <c r="N50" i="5" l="1"/>
  <c r="M50" i="5"/>
  <c r="L50" i="5"/>
  <c r="K50" i="5"/>
  <c r="J50" i="5"/>
  <c r="I50" i="5"/>
  <c r="H50" i="5"/>
  <c r="G50" i="5"/>
  <c r="F50" i="5"/>
  <c r="E50" i="5"/>
  <c r="D50" i="5"/>
  <c r="C50" i="5"/>
  <c r="N49" i="5"/>
  <c r="M49" i="5"/>
  <c r="L49" i="5"/>
  <c r="K49" i="5"/>
  <c r="J49" i="5"/>
  <c r="I49" i="5"/>
  <c r="H49" i="5"/>
  <c r="G49" i="5"/>
  <c r="F49" i="5"/>
  <c r="E49" i="5"/>
  <c r="D49" i="5"/>
  <c r="C49" i="5"/>
  <c r="N38" i="5"/>
  <c r="M38" i="5"/>
  <c r="L38" i="5"/>
  <c r="K38" i="5"/>
  <c r="J38" i="5"/>
  <c r="I38" i="5"/>
  <c r="H38" i="5"/>
  <c r="G38" i="5"/>
  <c r="F38" i="5"/>
  <c r="E38" i="5"/>
  <c r="D38" i="5"/>
  <c r="C38" i="5"/>
  <c r="N34" i="5"/>
  <c r="M34" i="5"/>
  <c r="L34" i="5"/>
  <c r="K34" i="5"/>
  <c r="J34" i="5"/>
  <c r="I34" i="5"/>
  <c r="H34" i="5"/>
  <c r="G34" i="5"/>
  <c r="F34" i="5"/>
  <c r="E34" i="5"/>
  <c r="D34" i="5"/>
  <c r="C34" i="5"/>
  <c r="N33" i="5"/>
  <c r="M33" i="5"/>
  <c r="L33" i="5"/>
  <c r="K33" i="5"/>
  <c r="J33" i="5"/>
  <c r="I33" i="5"/>
  <c r="H33" i="5"/>
  <c r="G33" i="5"/>
  <c r="F33" i="5"/>
  <c r="E33" i="5"/>
  <c r="D33" i="5"/>
  <c r="C33" i="5"/>
  <c r="N32" i="5"/>
  <c r="M32" i="5"/>
  <c r="L32" i="5"/>
  <c r="K32" i="5"/>
  <c r="J32" i="5"/>
  <c r="I32" i="5"/>
  <c r="H32" i="5"/>
  <c r="G32" i="5"/>
  <c r="F32" i="5"/>
  <c r="E32" i="5"/>
  <c r="D32" i="5"/>
  <c r="C32" i="5"/>
  <c r="N31" i="5"/>
  <c r="M31" i="5"/>
  <c r="L31" i="5"/>
  <c r="K31" i="5"/>
  <c r="J31" i="5"/>
  <c r="I31" i="5"/>
  <c r="H31" i="5"/>
  <c r="G31" i="5"/>
  <c r="F31" i="5"/>
  <c r="E31" i="5"/>
  <c r="D31" i="5"/>
  <c r="C31" i="5"/>
  <c r="N30" i="5"/>
  <c r="M30" i="5"/>
  <c r="L30" i="5"/>
  <c r="K30" i="5"/>
  <c r="J30" i="5"/>
  <c r="I30" i="5"/>
  <c r="H30" i="5"/>
  <c r="G30" i="5"/>
  <c r="F30" i="5"/>
  <c r="E30" i="5"/>
  <c r="D30" i="5"/>
  <c r="C30" i="5"/>
  <c r="N29" i="5"/>
  <c r="M29" i="5"/>
  <c r="L29" i="5"/>
  <c r="K29" i="5"/>
  <c r="J29" i="5"/>
  <c r="I29" i="5"/>
  <c r="H29" i="5"/>
  <c r="G29" i="5"/>
  <c r="F29" i="5"/>
  <c r="E29" i="5"/>
  <c r="D29" i="5"/>
  <c r="C29" i="5"/>
  <c r="N28" i="5"/>
  <c r="M28" i="5"/>
  <c r="L28" i="5"/>
  <c r="K28" i="5"/>
  <c r="J28" i="5"/>
  <c r="I28" i="5"/>
  <c r="H28" i="5"/>
  <c r="G28" i="5"/>
  <c r="F28" i="5"/>
  <c r="E28" i="5"/>
  <c r="D28" i="5"/>
  <c r="C28" i="5"/>
  <c r="N27" i="5"/>
  <c r="M27" i="5"/>
  <c r="L27" i="5"/>
  <c r="K27" i="5"/>
  <c r="J27" i="5"/>
  <c r="I27" i="5"/>
  <c r="H27" i="5"/>
  <c r="G27" i="5"/>
  <c r="F27" i="5"/>
  <c r="E27" i="5"/>
  <c r="D27" i="5"/>
  <c r="C27" i="5"/>
  <c r="N23" i="5"/>
  <c r="M23" i="5"/>
  <c r="L23" i="5"/>
  <c r="K23" i="5"/>
  <c r="J23" i="5"/>
  <c r="I23" i="5"/>
  <c r="H23" i="5"/>
  <c r="G23" i="5"/>
  <c r="F23" i="5"/>
  <c r="E23" i="5"/>
  <c r="D23" i="5"/>
  <c r="C23" i="5"/>
  <c r="N22" i="5"/>
  <c r="M22" i="5"/>
  <c r="L22" i="5"/>
  <c r="K22" i="5"/>
  <c r="J22" i="5"/>
  <c r="I22" i="5"/>
  <c r="H22" i="5"/>
  <c r="G22" i="5"/>
  <c r="F22" i="5"/>
  <c r="E22" i="5"/>
  <c r="D22" i="5"/>
  <c r="C22" i="5"/>
  <c r="N21" i="5"/>
  <c r="M21" i="5"/>
  <c r="L21" i="5"/>
  <c r="K21" i="5"/>
  <c r="J21" i="5"/>
  <c r="I21" i="5"/>
  <c r="H21" i="5"/>
  <c r="G21" i="5"/>
  <c r="F21" i="5"/>
  <c r="E21" i="5"/>
  <c r="D21" i="5"/>
  <c r="C21" i="5"/>
  <c r="N20" i="5"/>
  <c r="M20" i="5"/>
  <c r="L20" i="5"/>
  <c r="K20" i="5"/>
  <c r="J20" i="5"/>
  <c r="I20" i="5"/>
  <c r="H20" i="5"/>
  <c r="G20" i="5"/>
  <c r="F20" i="5"/>
  <c r="E20" i="5"/>
  <c r="D20" i="5"/>
  <c r="C20" i="5"/>
  <c r="N19" i="5"/>
  <c r="M19" i="5"/>
  <c r="L19" i="5"/>
  <c r="K19" i="5"/>
  <c r="J19" i="5"/>
  <c r="I19" i="5"/>
  <c r="H19" i="5"/>
  <c r="G19" i="5"/>
  <c r="F19" i="5"/>
  <c r="E19" i="5"/>
  <c r="D19" i="5"/>
  <c r="C19" i="5"/>
  <c r="N18" i="5"/>
  <c r="M18" i="5"/>
  <c r="L18" i="5"/>
  <c r="K18" i="5"/>
  <c r="J18" i="5"/>
  <c r="I18" i="5"/>
  <c r="H18" i="5"/>
  <c r="G18" i="5"/>
  <c r="F18" i="5"/>
  <c r="E18" i="5"/>
  <c r="D18" i="5"/>
  <c r="C18" i="5"/>
  <c r="N17" i="5"/>
  <c r="M17" i="5"/>
  <c r="L17" i="5"/>
  <c r="K17" i="5"/>
  <c r="J17" i="5"/>
  <c r="I17" i="5"/>
  <c r="H17" i="5"/>
  <c r="G17" i="5"/>
  <c r="F17" i="5"/>
  <c r="E17" i="5"/>
  <c r="D17" i="5"/>
  <c r="C17" i="5"/>
  <c r="N16" i="5"/>
  <c r="M16" i="5"/>
  <c r="L16" i="5"/>
  <c r="K16" i="5"/>
  <c r="J16" i="5"/>
  <c r="I16" i="5"/>
  <c r="H16" i="5"/>
  <c r="G16" i="5"/>
  <c r="F16" i="5"/>
  <c r="E16" i="5"/>
  <c r="D16" i="5"/>
  <c r="C16" i="5"/>
  <c r="N12" i="5"/>
  <c r="M12" i="5"/>
  <c r="L12" i="5"/>
  <c r="K12" i="5"/>
  <c r="J12" i="5"/>
  <c r="I12" i="5"/>
  <c r="H12" i="5"/>
  <c r="G12" i="5"/>
  <c r="F12" i="5"/>
  <c r="E12" i="5"/>
  <c r="D12" i="5"/>
  <c r="C12" i="5"/>
  <c r="N11" i="5"/>
  <c r="M11" i="5"/>
  <c r="L11" i="5"/>
  <c r="K11" i="5"/>
  <c r="J11" i="5"/>
  <c r="I11" i="5"/>
  <c r="H11" i="5"/>
  <c r="G11" i="5"/>
  <c r="F11" i="5"/>
  <c r="E11" i="5"/>
  <c r="D11" i="5"/>
  <c r="C11" i="5"/>
  <c r="N10" i="5"/>
  <c r="M10" i="5"/>
  <c r="L10" i="5"/>
  <c r="K10" i="5"/>
  <c r="J10" i="5"/>
  <c r="I10" i="5"/>
  <c r="H10" i="5"/>
  <c r="G10" i="5"/>
  <c r="F10" i="5"/>
  <c r="E10" i="5"/>
  <c r="D10" i="5"/>
  <c r="C10" i="5"/>
  <c r="N9" i="5"/>
  <c r="M9" i="5"/>
  <c r="L9" i="5"/>
  <c r="K9" i="5"/>
  <c r="J9" i="5"/>
  <c r="I9" i="5"/>
  <c r="H9" i="5"/>
  <c r="G9" i="5"/>
  <c r="F9" i="5"/>
  <c r="E9" i="5"/>
  <c r="D9" i="5"/>
  <c r="C9" i="5"/>
  <c r="N8" i="5"/>
  <c r="M8" i="5"/>
  <c r="L8" i="5"/>
  <c r="K8" i="5"/>
  <c r="J8" i="5"/>
  <c r="I8" i="5"/>
  <c r="H8" i="5"/>
  <c r="G8" i="5"/>
  <c r="F8" i="5"/>
  <c r="E8" i="5"/>
  <c r="D8" i="5"/>
  <c r="C8" i="5"/>
  <c r="N7" i="5"/>
  <c r="M7" i="5"/>
  <c r="L7" i="5"/>
  <c r="K7" i="5"/>
  <c r="J7" i="5"/>
  <c r="I7" i="5"/>
  <c r="H7" i="5"/>
  <c r="G7" i="5"/>
  <c r="F7" i="5"/>
  <c r="E7" i="5"/>
  <c r="D7" i="5"/>
  <c r="C7" i="5"/>
  <c r="N6" i="5"/>
  <c r="M6" i="5"/>
  <c r="L6" i="5"/>
  <c r="K6" i="5"/>
  <c r="J6" i="5"/>
  <c r="I6" i="5"/>
  <c r="H6" i="5"/>
  <c r="G6" i="5"/>
  <c r="F6" i="5"/>
  <c r="E6" i="5"/>
  <c r="D6" i="5"/>
  <c r="C6" i="5"/>
  <c r="N5" i="5"/>
  <c r="M5" i="5"/>
  <c r="L5" i="5"/>
  <c r="K5" i="5"/>
  <c r="J5" i="5"/>
  <c r="I5" i="5"/>
  <c r="H5" i="5"/>
  <c r="G5" i="5"/>
  <c r="F5" i="5"/>
  <c r="E5" i="5"/>
  <c r="D5" i="5"/>
  <c r="C5" i="5"/>
  <c r="F64" i="2"/>
  <c r="F63" i="2"/>
  <c r="F61" i="2"/>
  <c r="F58" i="2"/>
  <c r="F57" i="2"/>
  <c r="F54" i="2"/>
  <c r="F53" i="2"/>
  <c r="F52" i="2"/>
  <c r="F51" i="2"/>
  <c r="F50" i="2"/>
  <c r="F49" i="2"/>
  <c r="F48" i="2"/>
  <c r="F47"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G39" i="5" l="1"/>
  <c r="F40" i="5"/>
  <c r="E41" i="5"/>
  <c r="D42" i="5"/>
  <c r="M43" i="5"/>
  <c r="I39" i="5"/>
  <c r="H40" i="5"/>
  <c r="G41" i="5"/>
  <c r="F42" i="5"/>
  <c r="E43" i="5"/>
  <c r="D44" i="5"/>
  <c r="N45" i="5"/>
  <c r="N42" i="5"/>
  <c r="L44" i="5"/>
  <c r="K45" i="5"/>
  <c r="N43" i="5"/>
  <c r="L45" i="5"/>
  <c r="F39" i="5"/>
  <c r="E40" i="5"/>
  <c r="D41" i="5"/>
  <c r="M44" i="5"/>
  <c r="H39" i="5"/>
  <c r="J24" i="5"/>
  <c r="J42" i="5"/>
  <c r="G40" i="5"/>
  <c r="F41" i="5"/>
  <c r="E42" i="5"/>
  <c r="D43" i="5"/>
  <c r="N44" i="5"/>
  <c r="M45" i="5"/>
  <c r="K24" i="5"/>
  <c r="N35" i="5"/>
  <c r="I43" i="5"/>
  <c r="L24" i="5"/>
  <c r="D35" i="5"/>
  <c r="L40" i="5"/>
  <c r="H44" i="5"/>
  <c r="K41" i="5"/>
  <c r="L43" i="5"/>
  <c r="K44" i="5"/>
  <c r="J45" i="5"/>
  <c r="M39" i="5"/>
  <c r="M35" i="5"/>
  <c r="I40" i="5"/>
  <c r="H41" i="5"/>
  <c r="G42" i="5"/>
  <c r="F43" i="5"/>
  <c r="E44" i="5"/>
  <c r="D45" i="5"/>
  <c r="M24" i="5"/>
  <c r="J39" i="5"/>
  <c r="K39" i="5"/>
  <c r="J40" i="5"/>
  <c r="I41" i="5"/>
  <c r="H42" i="5"/>
  <c r="F44" i="5"/>
  <c r="C24" i="5"/>
  <c r="N24" i="5"/>
  <c r="F35" i="5"/>
  <c r="L13" i="5"/>
  <c r="K40" i="5"/>
  <c r="J41" i="5"/>
  <c r="I42" i="5"/>
  <c r="H43" i="5"/>
  <c r="F45" i="5"/>
  <c r="D24" i="5"/>
  <c r="G35" i="5"/>
  <c r="H35" i="5"/>
  <c r="N13" i="5"/>
  <c r="J43" i="5"/>
  <c r="F24" i="5"/>
  <c r="I35" i="5"/>
  <c r="M40" i="5"/>
  <c r="K42" i="5"/>
  <c r="H45" i="5"/>
  <c r="D39" i="5"/>
  <c r="N40" i="5"/>
  <c r="M41" i="5"/>
  <c r="L42" i="5"/>
  <c r="K43" i="5"/>
  <c r="J44" i="5"/>
  <c r="I45" i="5"/>
  <c r="J35" i="5"/>
  <c r="L41" i="5"/>
  <c r="I44" i="5"/>
  <c r="E39" i="5"/>
  <c r="D40" i="5"/>
  <c r="N41" i="5"/>
  <c r="M42" i="5"/>
  <c r="H24" i="5"/>
  <c r="K35" i="5"/>
  <c r="I24" i="5"/>
  <c r="L35" i="5"/>
  <c r="C13" i="5"/>
  <c r="O18" i="5"/>
  <c r="O19" i="5"/>
  <c r="O20" i="5"/>
  <c r="O21" i="5"/>
  <c r="O22" i="5"/>
  <c r="O23" i="5"/>
  <c r="O28" i="5"/>
  <c r="O29" i="5"/>
  <c r="O30" i="5"/>
  <c r="O31" i="5"/>
  <c r="O32" i="5"/>
  <c r="O33" i="5"/>
  <c r="O34" i="5"/>
  <c r="E24" i="5"/>
  <c r="E45" i="5"/>
  <c r="E35" i="5"/>
  <c r="G43" i="5"/>
  <c r="G44" i="5"/>
  <c r="G45" i="5"/>
  <c r="G24" i="5"/>
  <c r="O7" i="5"/>
  <c r="C41" i="5"/>
  <c r="O9" i="5"/>
  <c r="C43" i="5"/>
  <c r="C44" i="5"/>
  <c r="C45" i="5"/>
  <c r="K13" i="5"/>
  <c r="M13" i="5"/>
  <c r="D13" i="5"/>
  <c r="O17" i="5"/>
  <c r="E13" i="5"/>
  <c r="L39" i="5"/>
  <c r="F13" i="5"/>
  <c r="O11" i="5"/>
  <c r="G13" i="5"/>
  <c r="C35" i="5"/>
  <c r="N39" i="5"/>
  <c r="C39" i="5"/>
  <c r="O6" i="5"/>
  <c r="I13" i="5"/>
  <c r="C40" i="5"/>
  <c r="H13" i="5"/>
  <c r="O8" i="5"/>
  <c r="J13" i="5"/>
  <c r="C42" i="5"/>
  <c r="O10" i="5"/>
  <c r="O12" i="5"/>
  <c r="G46" i="5" l="1"/>
  <c r="F46" i="5"/>
  <c r="H46" i="5"/>
  <c r="E46" i="5"/>
  <c r="O45" i="5"/>
  <c r="I46" i="5"/>
  <c r="J46" i="5"/>
  <c r="M46" i="5"/>
  <c r="N46" i="5"/>
  <c r="O35" i="5"/>
  <c r="O44" i="5"/>
  <c r="O42" i="5"/>
  <c r="K46" i="5"/>
  <c r="O41" i="5"/>
  <c r="O40" i="5"/>
  <c r="L46" i="5"/>
  <c r="D46" i="5"/>
  <c r="O43" i="5"/>
  <c r="O24" i="5"/>
  <c r="O13" i="5"/>
  <c r="C46" i="5"/>
  <c r="O39" i="5"/>
  <c r="O46" i="5" l="1"/>
</calcChain>
</file>

<file path=xl/comments1.xml><?xml version="1.0" encoding="utf-8"?>
<comments xmlns="http://schemas.openxmlformats.org/spreadsheetml/2006/main">
  <authors>
    <author>tada-fujimoto</author>
  </authors>
  <commentList>
    <comment ref="C3" authorId="0" shapeId="0">
      <text>
        <r>
          <rPr>
            <sz val="9"/>
            <color indexed="81"/>
            <rFont val="MS P ゴシック"/>
            <family val="3"/>
            <charset val="128"/>
          </rPr>
          <t>1 … 道路管理課
2 … 公園河川課
3 … その他担当課
1 … 道路管理課
2 … 公園河川課
3 … その他</t>
        </r>
      </text>
    </comment>
  </commentList>
</comments>
</file>

<file path=xl/sharedStrings.xml><?xml version="1.0" encoding="utf-8"?>
<sst xmlns="http://schemas.openxmlformats.org/spreadsheetml/2006/main" count="309" uniqueCount="167">
  <si>
    <t>受理番号</t>
    <rPh sb="0" eb="2">
      <t>ジュリ</t>
    </rPh>
    <rPh sb="2" eb="4">
      <t>バンゴウ</t>
    </rPh>
    <phoneticPr fontId="4"/>
  </si>
  <si>
    <t>対応予定</t>
  </si>
  <si>
    <t>対応済み</t>
  </si>
  <si>
    <t>担当課の対応状況等</t>
  </si>
  <si>
    <t>確認済み</t>
  </si>
  <si>
    <t>対応済み</t>
    <phoneticPr fontId="4"/>
  </si>
  <si>
    <t>一部対応済み</t>
    <phoneticPr fontId="4"/>
  </si>
  <si>
    <t>対応予定</t>
    <phoneticPr fontId="4"/>
  </si>
  <si>
    <t>対応不可（不要）</t>
    <phoneticPr fontId="4"/>
  </si>
  <si>
    <t>所管ではない</t>
    <phoneticPr fontId="4"/>
  </si>
  <si>
    <t>その他</t>
    <phoneticPr fontId="4"/>
  </si>
  <si>
    <t>確認済み対応済み一部対応済み対応予定対応不可（不要）所管ではないその他</t>
    <phoneticPr fontId="4"/>
  </si>
  <si>
    <t>合計</t>
    <rPh sb="0" eb="2">
      <t>ゴウケイ</t>
    </rPh>
    <phoneticPr fontId="4"/>
  </si>
  <si>
    <t>一部対応済み</t>
  </si>
  <si>
    <t>対応不可（不要）</t>
  </si>
  <si>
    <t>所管ではない</t>
  </si>
  <si>
    <t>その他</t>
  </si>
  <si>
    <t>対応区分</t>
    <rPh sb="0" eb="2">
      <t>タイオウ</t>
    </rPh>
    <rPh sb="2" eb="4">
      <t>クブン</t>
    </rPh>
    <phoneticPr fontId="1"/>
  </si>
  <si>
    <t>１　道路の不具合等の情報提供に関する対応状況</t>
    <phoneticPr fontId="1"/>
  </si>
  <si>
    <t>２　公園施設の不具合等の情報提供に関する対応状況</t>
    <rPh sb="2" eb="4">
      <t>コウエン</t>
    </rPh>
    <rPh sb="4" eb="6">
      <t>シセツ</t>
    </rPh>
    <rPh sb="7" eb="10">
      <t>フグアイ</t>
    </rPh>
    <rPh sb="10" eb="11">
      <t>トウ</t>
    </rPh>
    <rPh sb="12" eb="14">
      <t>ジョウホウ</t>
    </rPh>
    <rPh sb="14" eb="16">
      <t>テイキョウ</t>
    </rPh>
    <phoneticPr fontId="4"/>
  </si>
  <si>
    <t>年度計</t>
    <rPh sb="0" eb="2">
      <t>ネンド</t>
    </rPh>
    <rPh sb="2" eb="3">
      <t>ケイ</t>
    </rPh>
    <phoneticPr fontId="1"/>
  </si>
  <si>
    <t>ＬＩＮＥによる情報提供の施設別対応状況集計</t>
    <rPh sb="7" eb="9">
      <t>ジョウホウ</t>
    </rPh>
    <rPh sb="9" eb="11">
      <t>テイキョウ</t>
    </rPh>
    <rPh sb="12" eb="14">
      <t>シセツ</t>
    </rPh>
    <rPh sb="14" eb="15">
      <t>ベツ</t>
    </rPh>
    <rPh sb="15" eb="17">
      <t>タイオウ</t>
    </rPh>
    <rPh sb="17" eb="19">
      <t>ジョウキョウ</t>
    </rPh>
    <rPh sb="19" eb="21">
      <t>シュウケイ</t>
    </rPh>
    <phoneticPr fontId="1"/>
  </si>
  <si>
    <t>場所等（町丁名等）</t>
    <rPh sb="0" eb="2">
      <t>バショ</t>
    </rPh>
    <rPh sb="2" eb="3">
      <t>トウ</t>
    </rPh>
    <rPh sb="4" eb="5">
      <t>マチ</t>
    </rPh>
    <rPh sb="5" eb="6">
      <t>テイ</t>
    </rPh>
    <rPh sb="6" eb="7">
      <t>メイ</t>
    </rPh>
    <rPh sb="7" eb="8">
      <t>トウ</t>
    </rPh>
    <phoneticPr fontId="4"/>
  </si>
  <si>
    <t>曜</t>
    <rPh sb="0" eb="1">
      <t>ヨウ</t>
    </rPh>
    <phoneticPr fontId="1"/>
  </si>
  <si>
    <t>時刻</t>
    <rPh sb="0" eb="2">
      <t>ジコク</t>
    </rPh>
    <phoneticPr fontId="1"/>
  </si>
  <si>
    <t>摘要</t>
    <rPh sb="0" eb="2">
      <t>テキヨウ</t>
    </rPh>
    <phoneticPr fontId="1"/>
  </si>
  <si>
    <t>担当課の対応状況</t>
    <rPh sb="0" eb="2">
      <t>タントウ</t>
    </rPh>
    <rPh sb="2" eb="3">
      <t>カ</t>
    </rPh>
    <rPh sb="4" eb="6">
      <t>タイオウ</t>
    </rPh>
    <rPh sb="6" eb="8">
      <t>ジョウキョウ</t>
    </rPh>
    <phoneticPr fontId="4"/>
  </si>
  <si>
    <t>収受年月日</t>
    <rPh sb="0" eb="2">
      <t>シュウジュ</t>
    </rPh>
    <rPh sb="2" eb="5">
      <t>ネンガッピ</t>
    </rPh>
    <phoneticPr fontId="4"/>
  </si>
  <si>
    <t>破損等区分</t>
    <rPh sb="0" eb="2">
      <t>ハソン</t>
    </rPh>
    <rPh sb="2" eb="3">
      <t>トウ</t>
    </rPh>
    <phoneticPr fontId="1"/>
  </si>
  <si>
    <t>３　道路・公園施設のその他の情報提供に関する対応状況</t>
    <rPh sb="5" eb="7">
      <t>コウエン</t>
    </rPh>
    <rPh sb="7" eb="9">
      <t>シセツ</t>
    </rPh>
    <rPh sb="16" eb="18">
      <t>テイキョウ</t>
    </rPh>
    <rPh sb="19" eb="20">
      <t>カン</t>
    </rPh>
    <phoneticPr fontId="1"/>
  </si>
  <si>
    <t>道路・公園施設以外のその他の情報提供に係る担当課名称</t>
    <rPh sb="7" eb="9">
      <t>イガイ</t>
    </rPh>
    <rPh sb="19" eb="20">
      <t>カカ</t>
    </rPh>
    <rPh sb="21" eb="24">
      <t>タントウカ</t>
    </rPh>
    <rPh sb="24" eb="26">
      <t>メイショウ</t>
    </rPh>
    <phoneticPr fontId="4"/>
  </si>
  <si>
    <t>担当課区分</t>
    <rPh sb="0" eb="3">
      <t>タントウカ</t>
    </rPh>
    <rPh sb="3" eb="5">
      <t>クブン</t>
    </rPh>
    <phoneticPr fontId="1"/>
  </si>
  <si>
    <t>道路管理課</t>
    <rPh sb="0" eb="2">
      <t>ドウロ</t>
    </rPh>
    <rPh sb="2" eb="4">
      <t>カンリ</t>
    </rPh>
    <rPh sb="4" eb="5">
      <t>カ</t>
    </rPh>
    <phoneticPr fontId="1"/>
  </si>
  <si>
    <t>公園河川課</t>
    <rPh sb="0" eb="2">
      <t>コウエン</t>
    </rPh>
    <rPh sb="2" eb="4">
      <t>カセン</t>
    </rPh>
    <rPh sb="4" eb="5">
      <t>カ</t>
    </rPh>
    <phoneticPr fontId="1"/>
  </si>
  <si>
    <t>その他</t>
    <rPh sb="2" eb="3">
      <t>タ</t>
    </rPh>
    <phoneticPr fontId="1"/>
  </si>
  <si>
    <t>４　1から3の合計</t>
    <rPh sb="7" eb="9">
      <t>ゴウケイ</t>
    </rPh>
    <phoneticPr fontId="1"/>
  </si>
  <si>
    <t>ＬＩＮＥによる情報提供の受理簿　</t>
    <phoneticPr fontId="1"/>
  </si>
  <si>
    <t>通報内容概略</t>
    <rPh sb="0" eb="2">
      <t>ツウホウ</t>
    </rPh>
    <rPh sb="2" eb="4">
      <t>ナイヨウ</t>
    </rPh>
    <rPh sb="4" eb="6">
      <t>ガイリャク</t>
    </rPh>
    <phoneticPr fontId="4"/>
  </si>
  <si>
    <t>上の池公園</t>
    <rPh sb="0" eb="1">
      <t>ウエ</t>
    </rPh>
    <rPh sb="2" eb="3">
      <t>イケ</t>
    </rPh>
    <rPh sb="3" eb="5">
      <t>コウエン</t>
    </rPh>
    <phoneticPr fontId="1"/>
  </si>
  <si>
    <t>放置自転車、ゴミ捨て禁止看板が古い、ごみのポイ捨て、飲酒喫煙多い</t>
    <rPh sb="0" eb="2">
      <t>ホウチ</t>
    </rPh>
    <rPh sb="2" eb="5">
      <t>ジテンシャ</t>
    </rPh>
    <rPh sb="8" eb="9">
      <t>ス</t>
    </rPh>
    <rPh sb="10" eb="12">
      <t>キンシ</t>
    </rPh>
    <rPh sb="12" eb="14">
      <t>カンバン</t>
    </rPh>
    <rPh sb="15" eb="16">
      <t>フル</t>
    </rPh>
    <rPh sb="23" eb="24">
      <t>ス</t>
    </rPh>
    <rPh sb="26" eb="28">
      <t>インシュ</t>
    </rPh>
    <rPh sb="28" eb="30">
      <t>キツエン</t>
    </rPh>
    <rPh sb="30" eb="31">
      <t>オオ</t>
    </rPh>
    <phoneticPr fontId="1"/>
  </si>
  <si>
    <t>公園河川課</t>
    <phoneticPr fontId="1"/>
  </si>
  <si>
    <t>湯本公園</t>
    <rPh sb="0" eb="2">
      <t>ユモト</t>
    </rPh>
    <rPh sb="2" eb="4">
      <t>コウエン</t>
    </rPh>
    <phoneticPr fontId="1"/>
  </si>
  <si>
    <t>湯本公園ブランコ枠内の地面からＵ字金具が２個出ています。また、ブランコ地面に石が混ざっており顔面から落ちた場合かなり痛そうなので石を除く作業もお願いします。</t>
    <rPh sb="0" eb="2">
      <t>ユモト</t>
    </rPh>
    <rPh sb="2" eb="4">
      <t>コウエン</t>
    </rPh>
    <rPh sb="8" eb="10">
      <t>ワクナイ</t>
    </rPh>
    <rPh sb="11" eb="13">
      <t>ジメン</t>
    </rPh>
    <rPh sb="16" eb="17">
      <t>ジ</t>
    </rPh>
    <rPh sb="17" eb="19">
      <t>カナグ</t>
    </rPh>
    <rPh sb="21" eb="22">
      <t>コ</t>
    </rPh>
    <rPh sb="22" eb="23">
      <t>デ</t>
    </rPh>
    <rPh sb="35" eb="37">
      <t>ジメン</t>
    </rPh>
    <rPh sb="38" eb="39">
      <t>イシ</t>
    </rPh>
    <rPh sb="40" eb="41">
      <t>マ</t>
    </rPh>
    <rPh sb="46" eb="48">
      <t>ガンメン</t>
    </rPh>
    <rPh sb="50" eb="51">
      <t>オ</t>
    </rPh>
    <rPh sb="53" eb="55">
      <t>バアイ</t>
    </rPh>
    <rPh sb="58" eb="59">
      <t>イタ</t>
    </rPh>
    <rPh sb="64" eb="65">
      <t>イシ</t>
    </rPh>
    <rPh sb="66" eb="67">
      <t>ノゾ</t>
    </rPh>
    <rPh sb="68" eb="70">
      <t>サギョウ</t>
    </rPh>
    <rPh sb="72" eb="73">
      <t>ネガ</t>
    </rPh>
    <phoneticPr fontId="1"/>
  </si>
  <si>
    <t>御殿山川面の公園</t>
    <rPh sb="0" eb="3">
      <t>ゴテンヤマ</t>
    </rPh>
    <rPh sb="3" eb="5">
      <t>カワモ</t>
    </rPh>
    <rPh sb="6" eb="8">
      <t>コウエン</t>
    </rPh>
    <phoneticPr fontId="1"/>
  </si>
  <si>
    <t>ブランコ使用禁止の黄色いテープがはがれれている。</t>
    <rPh sb="4" eb="6">
      <t>シヨウ</t>
    </rPh>
    <rPh sb="6" eb="8">
      <t>キンシ</t>
    </rPh>
    <rPh sb="9" eb="11">
      <t>キイロ</t>
    </rPh>
    <phoneticPr fontId="1"/>
  </si>
  <si>
    <t>自転車 後日回収予定</t>
    <rPh sb="0" eb="3">
      <t>ジテンシャ</t>
    </rPh>
    <rPh sb="4" eb="6">
      <t>ゴジツ</t>
    </rPh>
    <rPh sb="6" eb="8">
      <t>カイシュウ</t>
    </rPh>
    <rPh sb="8" eb="10">
      <t>ヨテイ</t>
    </rPh>
    <phoneticPr fontId="1"/>
  </si>
  <si>
    <t>タイヤが捨てられています。</t>
    <rPh sb="4" eb="5">
      <t>ス</t>
    </rPh>
    <phoneticPr fontId="1"/>
  </si>
  <si>
    <t>中筋４丁目ローソン裏公園の隅</t>
    <rPh sb="0" eb="2">
      <t>ナカスジ</t>
    </rPh>
    <rPh sb="3" eb="5">
      <t>チョウメ</t>
    </rPh>
    <rPh sb="9" eb="10">
      <t>ウラ</t>
    </rPh>
    <rPh sb="10" eb="12">
      <t>コウエン</t>
    </rPh>
    <rPh sb="13" eb="14">
      <t>スミ</t>
    </rPh>
    <phoneticPr fontId="1"/>
  </si>
  <si>
    <t>清荒神第２公園</t>
    <rPh sb="0" eb="3">
      <t>キヨシコウジン</t>
    </rPh>
    <rPh sb="3" eb="4">
      <t>ダイ</t>
    </rPh>
    <rPh sb="5" eb="7">
      <t>コウエン</t>
    </rPh>
    <phoneticPr fontId="1"/>
  </si>
  <si>
    <t>ポイ捨てごみの回収について</t>
    <rPh sb="2" eb="3">
      <t>ス</t>
    </rPh>
    <rPh sb="7" eb="9">
      <t>カイシュウ</t>
    </rPh>
    <phoneticPr fontId="1"/>
  </si>
  <si>
    <t>公園の溝が土砂と落葉で埋まっている</t>
    <rPh sb="0" eb="2">
      <t>コウエン</t>
    </rPh>
    <rPh sb="3" eb="4">
      <t>ミゾ</t>
    </rPh>
    <rPh sb="5" eb="7">
      <t>ドシャ</t>
    </rPh>
    <rPh sb="8" eb="10">
      <t>オチバ</t>
    </rPh>
    <rPh sb="11" eb="12">
      <t>ウ</t>
    </rPh>
    <phoneticPr fontId="1"/>
  </si>
  <si>
    <t>山本南第三公園</t>
    <rPh sb="0" eb="2">
      <t>ヤマモト</t>
    </rPh>
    <rPh sb="2" eb="3">
      <t>ミナミ</t>
    </rPh>
    <rPh sb="3" eb="4">
      <t>ダイ</t>
    </rPh>
    <rPh sb="4" eb="5">
      <t>３</t>
    </rPh>
    <rPh sb="5" eb="7">
      <t>コウエン</t>
    </rPh>
    <phoneticPr fontId="1"/>
  </si>
  <si>
    <t>樹木に病気がみられるので早めに対応を</t>
    <rPh sb="0" eb="2">
      <t>ジュモク</t>
    </rPh>
    <rPh sb="3" eb="5">
      <t>ビョウキ</t>
    </rPh>
    <rPh sb="12" eb="13">
      <t>ハヤ</t>
    </rPh>
    <rPh sb="15" eb="17">
      <t>タイオウ</t>
    </rPh>
    <phoneticPr fontId="1"/>
  </si>
  <si>
    <t>山本新池公園</t>
    <rPh sb="0" eb="2">
      <t>ヤマモト</t>
    </rPh>
    <rPh sb="2" eb="4">
      <t>シンイケ</t>
    </rPh>
    <rPh sb="4" eb="6">
      <t>コウエン</t>
    </rPh>
    <phoneticPr fontId="1"/>
  </si>
  <si>
    <t>照明灯の根元がぐらぐらです。</t>
    <rPh sb="0" eb="3">
      <t>ショウメイトウ</t>
    </rPh>
    <rPh sb="4" eb="6">
      <t>ネモト</t>
    </rPh>
    <phoneticPr fontId="1"/>
  </si>
  <si>
    <t>山手台北公園</t>
    <rPh sb="0" eb="2">
      <t>ヤマテ</t>
    </rPh>
    <rPh sb="2" eb="3">
      <t>ダイ</t>
    </rPh>
    <rPh sb="3" eb="4">
      <t>キタ</t>
    </rPh>
    <rPh sb="4" eb="6">
      <t>コウエン</t>
    </rPh>
    <phoneticPr fontId="1"/>
  </si>
  <si>
    <t>山手台北公園内飲酒集団の管理について</t>
    <rPh sb="6" eb="7">
      <t>ナイ</t>
    </rPh>
    <phoneticPr fontId="1"/>
  </si>
  <si>
    <t>すみれが丘南公園</t>
    <rPh sb="4" eb="5">
      <t>オカ</t>
    </rPh>
    <rPh sb="5" eb="6">
      <t>ミナミ</t>
    </rPh>
    <rPh sb="6" eb="8">
      <t>コウエン</t>
    </rPh>
    <phoneticPr fontId="1"/>
  </si>
  <si>
    <t>一部遊具のロープが切れについて</t>
    <rPh sb="0" eb="2">
      <t>イチブ</t>
    </rPh>
    <rPh sb="2" eb="4">
      <t>ユウグ</t>
    </rPh>
    <rPh sb="9" eb="10">
      <t>キ</t>
    </rPh>
    <phoneticPr fontId="1"/>
  </si>
  <si>
    <t>逆瀬川公園
千種4丁目公園</t>
    <rPh sb="0" eb="3">
      <t>サカセガワ</t>
    </rPh>
    <rPh sb="3" eb="5">
      <t>コウエン</t>
    </rPh>
    <rPh sb="6" eb="8">
      <t>チグサ</t>
    </rPh>
    <rPh sb="9" eb="11">
      <t>チョウメ</t>
    </rPh>
    <rPh sb="11" eb="13">
      <t>コウエン</t>
    </rPh>
    <phoneticPr fontId="1"/>
  </si>
  <si>
    <t>金網破損
大きな木の剪定をして欲しい</t>
    <rPh sb="0" eb="2">
      <t>カナアミ</t>
    </rPh>
    <rPh sb="2" eb="4">
      <t>ハソン</t>
    </rPh>
    <rPh sb="5" eb="6">
      <t>オオ</t>
    </rPh>
    <rPh sb="8" eb="9">
      <t>キ</t>
    </rPh>
    <rPh sb="10" eb="12">
      <t>センテイ</t>
    </rPh>
    <rPh sb="15" eb="16">
      <t>ホ</t>
    </rPh>
    <phoneticPr fontId="1"/>
  </si>
  <si>
    <t>宝来橋脚の南側</t>
    <rPh sb="0" eb="2">
      <t>ホウライ</t>
    </rPh>
    <rPh sb="2" eb="3">
      <t>キョウ</t>
    </rPh>
    <rPh sb="3" eb="4">
      <t>アシ</t>
    </rPh>
    <rPh sb="5" eb="7">
      <t>ミナミガワ</t>
    </rPh>
    <phoneticPr fontId="1"/>
  </si>
  <si>
    <t>水位計が破損している</t>
    <rPh sb="0" eb="3">
      <t>スイイケイ</t>
    </rPh>
    <rPh sb="4" eb="6">
      <t>ハソン</t>
    </rPh>
    <phoneticPr fontId="1"/>
  </si>
  <si>
    <t>設置者（兵庫県宝塚土木事務所）へ確認したところ、現在修繕のため一部撤去しているとの回答がありました。</t>
    <rPh sb="0" eb="2">
      <t>セッチ</t>
    </rPh>
    <rPh sb="2" eb="3">
      <t>シャ</t>
    </rPh>
    <rPh sb="4" eb="7">
      <t>ヒョウゴケン</t>
    </rPh>
    <rPh sb="7" eb="9">
      <t>タカラヅカ</t>
    </rPh>
    <rPh sb="9" eb="11">
      <t>ドボク</t>
    </rPh>
    <rPh sb="11" eb="13">
      <t>ジム</t>
    </rPh>
    <rPh sb="13" eb="14">
      <t>ショ</t>
    </rPh>
    <rPh sb="16" eb="18">
      <t>カクニン</t>
    </rPh>
    <rPh sb="24" eb="26">
      <t>ゲンザイ</t>
    </rPh>
    <rPh sb="26" eb="28">
      <t>シュウゼン</t>
    </rPh>
    <rPh sb="31" eb="33">
      <t>イチブ</t>
    </rPh>
    <rPh sb="33" eb="35">
      <t>テッキョ</t>
    </rPh>
    <rPh sb="41" eb="43">
      <t>カイトウ</t>
    </rPh>
    <phoneticPr fontId="1"/>
  </si>
  <si>
    <t>山本南第3公園</t>
    <rPh sb="0" eb="2">
      <t>ヤマモト</t>
    </rPh>
    <rPh sb="2" eb="3">
      <t>ミナミ</t>
    </rPh>
    <rPh sb="3" eb="4">
      <t>ダイ</t>
    </rPh>
    <rPh sb="5" eb="7">
      <t>コウエン</t>
    </rPh>
    <phoneticPr fontId="1"/>
  </si>
  <si>
    <t>樹木の病気がみられる</t>
    <rPh sb="0" eb="2">
      <t>ジュモク</t>
    </rPh>
    <rPh sb="3" eb="5">
      <t>ビョウキ</t>
    </rPh>
    <phoneticPr fontId="1"/>
  </si>
  <si>
    <t>松が丘公園</t>
    <rPh sb="0" eb="1">
      <t>マツ</t>
    </rPh>
    <rPh sb="2" eb="3">
      <t>オカ</t>
    </rPh>
    <rPh sb="3" eb="5">
      <t>コウエン</t>
    </rPh>
    <phoneticPr fontId="1"/>
  </si>
  <si>
    <t>滑り台の割れ目から水、階段手摺2段目消失</t>
    <rPh sb="0" eb="1">
      <t>スベ</t>
    </rPh>
    <rPh sb="2" eb="3">
      <t>ダイ</t>
    </rPh>
    <rPh sb="4" eb="5">
      <t>ワ</t>
    </rPh>
    <rPh sb="6" eb="7">
      <t>メ</t>
    </rPh>
    <rPh sb="9" eb="10">
      <t>ミズ</t>
    </rPh>
    <rPh sb="11" eb="13">
      <t>カイダン</t>
    </rPh>
    <rPh sb="13" eb="15">
      <t>テスリ</t>
    </rPh>
    <rPh sb="16" eb="18">
      <t>ダンメ</t>
    </rPh>
    <rPh sb="18" eb="20">
      <t>ショウシツ</t>
    </rPh>
    <phoneticPr fontId="1"/>
  </si>
  <si>
    <t>上の池公園</t>
    <rPh sb="0" eb="1">
      <t>ウエ</t>
    </rPh>
    <rPh sb="2" eb="3">
      <t>イケ</t>
    </rPh>
    <rPh sb="3" eb="5">
      <t>コウエン</t>
    </rPh>
    <phoneticPr fontId="1"/>
  </si>
  <si>
    <t>砂場にジュースの空き瓶破片危険</t>
    <rPh sb="0" eb="2">
      <t>スナバ</t>
    </rPh>
    <rPh sb="8" eb="9">
      <t>ア</t>
    </rPh>
    <rPh sb="10" eb="11">
      <t>ビン</t>
    </rPh>
    <rPh sb="11" eb="13">
      <t>ハヘン</t>
    </rPh>
    <rPh sb="13" eb="15">
      <t>キケン</t>
    </rPh>
    <phoneticPr fontId="1"/>
  </si>
  <si>
    <t>0900</t>
    <phoneticPr fontId="1"/>
  </si>
  <si>
    <t>売布公園</t>
    <rPh sb="0" eb="2">
      <t>メフ</t>
    </rPh>
    <rPh sb="2" eb="4">
      <t>コウエン</t>
    </rPh>
    <phoneticPr fontId="1"/>
  </si>
  <si>
    <t>①優舗装にガラス板放棄②家庭ごみ投棄③家庭ごみ投棄（別途）④歩道のコンクリート剥がれ</t>
    <rPh sb="1" eb="2">
      <t>ユウ</t>
    </rPh>
    <rPh sb="2" eb="4">
      <t>ホソウ</t>
    </rPh>
    <rPh sb="8" eb="9">
      <t>イタ</t>
    </rPh>
    <rPh sb="9" eb="11">
      <t>ホウキ</t>
    </rPh>
    <rPh sb="12" eb="14">
      <t>カテイ</t>
    </rPh>
    <rPh sb="16" eb="18">
      <t>トウキ</t>
    </rPh>
    <rPh sb="19" eb="21">
      <t>カテイ</t>
    </rPh>
    <rPh sb="23" eb="25">
      <t>トウキ</t>
    </rPh>
    <rPh sb="26" eb="28">
      <t>ベット</t>
    </rPh>
    <rPh sb="30" eb="32">
      <t>ホドウ</t>
    </rPh>
    <rPh sb="39" eb="40">
      <t>ハ</t>
    </rPh>
    <phoneticPr fontId="1"/>
  </si>
  <si>
    <t>ブランコの修理依頼</t>
    <rPh sb="5" eb="7">
      <t>シュウリ</t>
    </rPh>
    <rPh sb="7" eb="9">
      <t>イライ</t>
    </rPh>
    <phoneticPr fontId="1"/>
  </si>
  <si>
    <t>今年度ブランコ更新予定</t>
    <rPh sb="0" eb="3">
      <t>コンネンド</t>
    </rPh>
    <rPh sb="7" eb="9">
      <t>コウシン</t>
    </rPh>
    <rPh sb="9" eb="11">
      <t>ヨテイ</t>
    </rPh>
    <phoneticPr fontId="1"/>
  </si>
  <si>
    <t>上の池公園</t>
  </si>
  <si>
    <t>①公園に花火のごみや割れた便が散乱しており利用者のマナーが悪い</t>
    <rPh sb="1" eb="3">
      <t>コウエン</t>
    </rPh>
    <rPh sb="4" eb="6">
      <t>ハナビ</t>
    </rPh>
    <rPh sb="10" eb="11">
      <t>ワ</t>
    </rPh>
    <rPh sb="13" eb="14">
      <t>ビン</t>
    </rPh>
    <rPh sb="15" eb="17">
      <t>サンラン</t>
    </rPh>
    <rPh sb="21" eb="24">
      <t>リヨウシャ</t>
    </rPh>
    <rPh sb="29" eb="30">
      <t>ワル</t>
    </rPh>
    <phoneticPr fontId="1"/>
  </si>
  <si>
    <t>平井公園</t>
    <rPh sb="0" eb="2">
      <t>ヒライ</t>
    </rPh>
    <rPh sb="2" eb="4">
      <t>コウエン</t>
    </rPh>
    <phoneticPr fontId="1"/>
  </si>
  <si>
    <t>幼児用ブランコが焼かれていました。</t>
    <rPh sb="0" eb="3">
      <t>ヨウジヨウ</t>
    </rPh>
    <rPh sb="8" eb="9">
      <t>ヤ</t>
    </rPh>
    <phoneticPr fontId="1"/>
  </si>
  <si>
    <t xml:space="preserve">谷口公園の街灯切れ、溜り場になりゴミが散乱
</t>
    <rPh sb="10" eb="11">
      <t>タマ</t>
    </rPh>
    <rPh sb="12" eb="13">
      <t>バ</t>
    </rPh>
    <rPh sb="19" eb="21">
      <t>サンラン</t>
    </rPh>
    <phoneticPr fontId="1"/>
  </si>
  <si>
    <t>谷口町2ー34の奥の公園</t>
    <phoneticPr fontId="1"/>
  </si>
  <si>
    <t>0900</t>
    <phoneticPr fontId="1"/>
  </si>
  <si>
    <t>0900</t>
    <phoneticPr fontId="1"/>
  </si>
  <si>
    <t>千種三角公園</t>
    <rPh sb="0" eb="2">
      <t>チグサ</t>
    </rPh>
    <rPh sb="2" eb="4">
      <t>サンカク</t>
    </rPh>
    <rPh sb="4" eb="6">
      <t>コウエン</t>
    </rPh>
    <phoneticPr fontId="1"/>
  </si>
  <si>
    <t>ウィッグのような不審物を撤去して欲しい</t>
    <rPh sb="8" eb="11">
      <t>フシンブツ</t>
    </rPh>
    <rPh sb="12" eb="14">
      <t>テッキョ</t>
    </rPh>
    <rPh sb="16" eb="17">
      <t>ホ</t>
    </rPh>
    <phoneticPr fontId="1"/>
  </si>
  <si>
    <t>宝塚市の玉瀬公会堂前の隣の公園</t>
    <phoneticPr fontId="1"/>
  </si>
  <si>
    <t>2020年12月【鉄棒が錆びていて使えないので直してほしい】と連絡し【すぐに業者を手配します】と言われたのに、直らなくて2021年1月末に公園河川課に【いつ直りますか】と連絡すると【まだ業者を手配中】と言われて半年以上たつので至急、対応してほしい。</t>
    <phoneticPr fontId="1"/>
  </si>
  <si>
    <t>宝塚と伊丹の市境を流れる大堀川の武庫川出合いの堰</t>
    <phoneticPr fontId="1"/>
  </si>
  <si>
    <t>数十ｍ上流沿いの公園を除草した草刈りのゴミが川に流され、堰に引っかかっている。</t>
    <phoneticPr fontId="1"/>
  </si>
  <si>
    <t>宝塚市売布1丁目にある高架下公園</t>
    <phoneticPr fontId="1"/>
  </si>
  <si>
    <t>ブランコの底部分が割れていて危険</t>
    <phoneticPr fontId="1"/>
  </si>
  <si>
    <t>安倉北　上の池公園</t>
    <phoneticPr fontId="1"/>
  </si>
  <si>
    <t>照明が切れています。</t>
    <phoneticPr fontId="1"/>
  </si>
  <si>
    <t>山手台東5丁目芝桜公園</t>
    <phoneticPr fontId="1"/>
  </si>
  <si>
    <t>倒木？（文書なし）</t>
    <rPh sb="0" eb="2">
      <t>トウボク</t>
    </rPh>
    <rPh sb="4" eb="6">
      <t>ブンショ</t>
    </rPh>
    <phoneticPr fontId="1"/>
  </si>
  <si>
    <t>中筋4丁目さくら公園の芝刈依頼</t>
    <rPh sb="12" eb="13">
      <t>カリ</t>
    </rPh>
    <rPh sb="13" eb="15">
      <t>イライ</t>
    </rPh>
    <phoneticPr fontId="1"/>
  </si>
  <si>
    <t>中筋4丁目さくら公園</t>
    <phoneticPr fontId="1"/>
  </si>
  <si>
    <t>小林公園（小林2丁目）</t>
    <phoneticPr fontId="1"/>
  </si>
  <si>
    <t>藤棚ベンチが腐食して壊れかけ</t>
    <phoneticPr fontId="1"/>
  </si>
  <si>
    <t>公園名　長尾町公園
宝塚市長尾町76-4</t>
    <phoneticPr fontId="1"/>
  </si>
  <si>
    <t>・構内街灯の電球が切れている
・立看板が錆びて読めなくなっている
・立型水飲水栓の周りに土砂が溢れて排水口　　に入り込んでいる</t>
    <phoneticPr fontId="1"/>
  </si>
  <si>
    <t>蛇口水漏れ</t>
    <phoneticPr fontId="1"/>
  </si>
  <si>
    <t>御殿山公園</t>
    <phoneticPr fontId="1"/>
  </si>
  <si>
    <t>公園河川課</t>
    <rPh sb="0" eb="2">
      <t>コウエン</t>
    </rPh>
    <rPh sb="2" eb="4">
      <t>カセン</t>
    </rPh>
    <rPh sb="4" eb="5">
      <t>カ</t>
    </rPh>
    <phoneticPr fontId="1"/>
  </si>
  <si>
    <t>ブランコ鎖絡まり危険</t>
    <phoneticPr fontId="1"/>
  </si>
  <si>
    <t>御殿山公園下ノ池の横</t>
    <phoneticPr fontId="1"/>
  </si>
  <si>
    <t>上の池公園</t>
    <rPh sb="0" eb="1">
      <t>ウエ</t>
    </rPh>
    <rPh sb="2" eb="3">
      <t>イケ</t>
    </rPh>
    <rPh sb="3" eb="5">
      <t>コウエン</t>
    </rPh>
    <phoneticPr fontId="1"/>
  </si>
  <si>
    <t>ゴミが多くなった。陶器のいす破損。</t>
    <rPh sb="3" eb="4">
      <t>オオ</t>
    </rPh>
    <rPh sb="9" eb="11">
      <t>トウキ</t>
    </rPh>
    <rPh sb="14" eb="16">
      <t>ハソン</t>
    </rPh>
    <phoneticPr fontId="1"/>
  </si>
  <si>
    <t>小浜第4公園</t>
    <phoneticPr fontId="1"/>
  </si>
  <si>
    <t>砂場の砂が少なくなっているので、砂の補充をお願いします。</t>
    <phoneticPr fontId="1"/>
  </si>
  <si>
    <t>湯本台広場の側溝</t>
    <rPh sb="0" eb="2">
      <t>ユモト</t>
    </rPh>
    <rPh sb="2" eb="3">
      <t>ダイ</t>
    </rPh>
    <rPh sb="3" eb="5">
      <t>ヒロバ</t>
    </rPh>
    <rPh sb="6" eb="8">
      <t>ソッコウ</t>
    </rPh>
    <phoneticPr fontId="1"/>
  </si>
  <si>
    <t>側溝の鉄板が、浮いていて危ない</t>
    <phoneticPr fontId="1"/>
  </si>
  <si>
    <t>植栽が2本枯れて、そのうち1本は倒壊しています。危険なので杭ごと撤去をお願いいたします。</t>
    <phoneticPr fontId="1"/>
  </si>
  <si>
    <t>山手台東３丁目の紅葉公園</t>
    <phoneticPr fontId="1"/>
  </si>
  <si>
    <t>○がみガおかこうえん
（写真参考）</t>
    <rPh sb="12" eb="14">
      <t>シャシン</t>
    </rPh>
    <rPh sb="14" eb="16">
      <t>サンコウ</t>
    </rPh>
    <phoneticPr fontId="1"/>
  </si>
  <si>
    <t>きのこ除去</t>
    <rPh sb="3" eb="5">
      <t>ジョキョ</t>
    </rPh>
    <phoneticPr fontId="1"/>
  </si>
  <si>
    <t>傘とスプレー缶の不法投棄ゴミ</t>
    <phoneticPr fontId="1"/>
  </si>
  <si>
    <t>安倉北の上の池公園</t>
    <phoneticPr fontId="1"/>
  </si>
  <si>
    <t>谷口公園</t>
    <rPh sb="0" eb="2">
      <t>タニグチ</t>
    </rPh>
    <rPh sb="2" eb="4">
      <t>コウエン</t>
    </rPh>
    <phoneticPr fontId="1"/>
  </si>
  <si>
    <t>街路灯球切れ</t>
    <rPh sb="0" eb="3">
      <t>ガイロトウ</t>
    </rPh>
    <rPh sb="3" eb="4">
      <t>タマ</t>
    </rPh>
    <rPh sb="4" eb="5">
      <t>ギ</t>
    </rPh>
    <phoneticPr fontId="1"/>
  </si>
  <si>
    <t>樹木で照明が隠れて暗いところが多いです。剪定をお願いしたいです。先日夜間に公園内で倒れている高齢の女性をパトロール中に見つけ救急要請しました。照明の明かりが樹木で遮られ見えにくい場所でした。管理者として環境の改善をご検討願います。</t>
    <phoneticPr fontId="1"/>
  </si>
  <si>
    <t>上の池公園</t>
    <phoneticPr fontId="1"/>
  </si>
  <si>
    <t>公園に蜂の巣があるため、除去ねがいます。</t>
    <phoneticPr fontId="1"/>
  </si>
  <si>
    <t>平井4丁目公園</t>
    <rPh sb="0" eb="2">
      <t>ヒライ</t>
    </rPh>
    <rPh sb="3" eb="5">
      <t>チョウメ</t>
    </rPh>
    <rPh sb="5" eb="7">
      <t>コウエン</t>
    </rPh>
    <phoneticPr fontId="1"/>
  </si>
  <si>
    <t>御所の前公園内</t>
    <phoneticPr fontId="1"/>
  </si>
  <si>
    <t>遊具にボルトの緩みがあります。
幼児を連れて遊びに行きましたが、指が挟まりそうでした。</t>
    <phoneticPr fontId="1"/>
  </si>
  <si>
    <t>滑り台が腐食してます。中の骨組み？が見えています。</t>
    <phoneticPr fontId="1"/>
  </si>
  <si>
    <t>逆瀬台5丁目第2公園</t>
    <rPh sb="0" eb="3">
      <t>サカセダイ</t>
    </rPh>
    <rPh sb="4" eb="6">
      <t>チョウメ</t>
    </rPh>
    <rPh sb="6" eb="7">
      <t>ダイ</t>
    </rPh>
    <rPh sb="8" eb="10">
      <t>コウエン</t>
    </rPh>
    <phoneticPr fontId="1"/>
  </si>
  <si>
    <t>公園河川課</t>
    <rPh sb="0" eb="2">
      <t>コウエン</t>
    </rPh>
    <rPh sb="2" eb="4">
      <t>カセン</t>
    </rPh>
    <rPh sb="4" eb="5">
      <t>カ</t>
    </rPh>
    <phoneticPr fontId="1"/>
  </si>
  <si>
    <t>清荒神第2公園</t>
    <phoneticPr fontId="1"/>
  </si>
  <si>
    <t>公園でバーベキューされてゴミや炭が破棄されてそのままです。
余りのマナーの悪しに写メ撮りました。</t>
    <phoneticPr fontId="1"/>
  </si>
  <si>
    <t>バイクの乗り込み
最近気味が悪いです</t>
    <phoneticPr fontId="1"/>
  </si>
  <si>
    <t xml:space="preserve"> 配管が剥き出しで小さな子もよく電車を見にきたりしていますが芝もはがれて砂が減ってすべりやすく配管のつなぎ目に突起がついていて危ないです。</t>
    <phoneticPr fontId="1"/>
  </si>
  <si>
    <t>小林駅前にある小林フラワーガーデン(どこが管理しているかは不明ですが)</t>
    <phoneticPr fontId="1"/>
  </si>
  <si>
    <t>米谷2丁目公園</t>
    <phoneticPr fontId="1"/>
  </si>
  <si>
    <t>ベンチ破損</t>
    <rPh sb="3" eb="5">
      <t>ハソン</t>
    </rPh>
    <phoneticPr fontId="1"/>
  </si>
  <si>
    <t>公園河川課</t>
    <rPh sb="0" eb="5">
      <t>コウエンカセンカ</t>
    </rPh>
    <phoneticPr fontId="1"/>
  </si>
  <si>
    <t>野里団地公園</t>
    <rPh sb="0" eb="2">
      <t>ノザト</t>
    </rPh>
    <rPh sb="2" eb="4">
      <t>ダンチ</t>
    </rPh>
    <rPh sb="4" eb="6">
      <t>コウエン</t>
    </rPh>
    <phoneticPr fontId="1"/>
  </si>
  <si>
    <t>木製遊具のあちこちの穴に蜂がたくさんいる。</t>
    <rPh sb="0" eb="2">
      <t>モクセイ</t>
    </rPh>
    <rPh sb="2" eb="4">
      <t>ユウグ</t>
    </rPh>
    <rPh sb="10" eb="11">
      <t>アナ</t>
    </rPh>
    <rPh sb="12" eb="13">
      <t>ハチ</t>
    </rPh>
    <phoneticPr fontId="1"/>
  </si>
  <si>
    <t>ブランコ故障</t>
    <phoneticPr fontId="1"/>
  </si>
  <si>
    <t>下ノ池横の御殿山公園</t>
    <phoneticPr fontId="1"/>
  </si>
  <si>
    <t>安倉北の上の池公園です。
看板が破損しています。</t>
    <phoneticPr fontId="1"/>
  </si>
  <si>
    <t>安倉北の上の池公園</t>
    <phoneticPr fontId="1"/>
  </si>
  <si>
    <t>宝塚市自由が丘の公園</t>
    <phoneticPr fontId="1"/>
  </si>
  <si>
    <t>植木が倒されています。</t>
    <phoneticPr fontId="1"/>
  </si>
  <si>
    <t xml:space="preserve">JR宝塚駅前です。歩道にはみ出るほど草木が生い茂っており、違法駐輪も常習化する状態で見窄らしいです。玄関口である場所が荒れているのは、どうかと思います。整備していただきたいです。
</t>
    <phoneticPr fontId="1"/>
  </si>
  <si>
    <t>JR宝塚駅前歩道</t>
    <phoneticPr fontId="1"/>
  </si>
  <si>
    <t>また看板が壊されています。マナーが悪くて悲しいです。</t>
    <phoneticPr fontId="1"/>
  </si>
  <si>
    <t>安倉北の上の池公園</t>
    <phoneticPr fontId="1"/>
  </si>
  <si>
    <t>公園河川課</t>
    <rPh sb="0" eb="2">
      <t>コウエン</t>
    </rPh>
    <rPh sb="2" eb="4">
      <t>カセン</t>
    </rPh>
    <rPh sb="4" eb="5">
      <t>カ</t>
    </rPh>
    <phoneticPr fontId="1"/>
  </si>
  <si>
    <t>最近ゴミのポイ捨てがひどいです。</t>
    <phoneticPr fontId="1"/>
  </si>
  <si>
    <t>公園河川課</t>
    <rPh sb="0" eb="2">
      <t>コウエン</t>
    </rPh>
    <rPh sb="2" eb="4">
      <t>カセン</t>
    </rPh>
    <phoneticPr fontId="1"/>
  </si>
  <si>
    <t>にやのあと公園内</t>
    <rPh sb="5" eb="7">
      <t>コウエン</t>
    </rPh>
    <rPh sb="7" eb="8">
      <t>ナイ</t>
    </rPh>
    <phoneticPr fontId="1"/>
  </si>
  <si>
    <t>南側街灯が点灯しなくなった。</t>
    <rPh sb="0" eb="2">
      <t>ミナミガワ</t>
    </rPh>
    <rPh sb="2" eb="4">
      <t>ガイトウ</t>
    </rPh>
    <rPh sb="5" eb="7">
      <t>テントウ</t>
    </rPh>
    <phoneticPr fontId="1"/>
  </si>
  <si>
    <t>河川敷（不詳）</t>
    <rPh sb="0" eb="3">
      <t>カセンジキ</t>
    </rPh>
    <rPh sb="4" eb="6">
      <t>フショウ</t>
    </rPh>
    <phoneticPr fontId="1"/>
  </si>
  <si>
    <t>記載なし（中野議員の通報要確認）</t>
    <rPh sb="0" eb="2">
      <t>キサイ</t>
    </rPh>
    <rPh sb="5" eb="7">
      <t>ナカノ</t>
    </rPh>
    <rPh sb="7" eb="9">
      <t>ギイン</t>
    </rPh>
    <rPh sb="10" eb="12">
      <t>ツウホウ</t>
    </rPh>
    <rPh sb="12" eb="13">
      <t>ヨウ</t>
    </rPh>
    <rPh sb="13" eb="15">
      <t>カクニン</t>
    </rPh>
    <phoneticPr fontId="1"/>
  </si>
  <si>
    <t>公園河川課</t>
    <rPh sb="0" eb="2">
      <t>コウエン</t>
    </rPh>
    <rPh sb="2" eb="4">
      <t>カセン</t>
    </rPh>
    <rPh sb="4" eb="5">
      <t>カ</t>
    </rPh>
    <phoneticPr fontId="1"/>
  </si>
  <si>
    <t>上の池公園入口</t>
    <rPh sb="0" eb="1">
      <t>ウエ</t>
    </rPh>
    <rPh sb="2" eb="3">
      <t>イケ</t>
    </rPh>
    <rPh sb="3" eb="5">
      <t>コウエン</t>
    </rPh>
    <rPh sb="5" eb="7">
      <t>イリグチ</t>
    </rPh>
    <phoneticPr fontId="1"/>
  </si>
  <si>
    <t>缶入りエンジンオイルの不法投棄</t>
    <rPh sb="0" eb="2">
      <t>カンイ</t>
    </rPh>
    <rPh sb="11" eb="13">
      <t>フホウ</t>
    </rPh>
    <rPh sb="13" eb="15">
      <t>トウキ</t>
    </rPh>
    <phoneticPr fontId="1"/>
  </si>
  <si>
    <t>上ノ池公園</t>
    <phoneticPr fontId="1"/>
  </si>
  <si>
    <t>公園の照明が長いこと消えたままです</t>
    <phoneticPr fontId="1"/>
  </si>
  <si>
    <t>今里公園</t>
    <rPh sb="0" eb="2">
      <t>イマザト</t>
    </rPh>
    <rPh sb="2" eb="4">
      <t>コウエン</t>
    </rPh>
    <phoneticPr fontId="1"/>
  </si>
  <si>
    <t>街灯に弦が巻いているので除去ください。</t>
    <rPh sb="0" eb="2">
      <t>ガイトウ</t>
    </rPh>
    <rPh sb="3" eb="4">
      <t>ツル</t>
    </rPh>
    <rPh sb="5" eb="6">
      <t>マ</t>
    </rPh>
    <rPh sb="12" eb="14">
      <t>ジョキョ</t>
    </rPh>
    <phoneticPr fontId="1"/>
  </si>
  <si>
    <t>野上第二公園（宝塚市野上６丁目３）</t>
    <phoneticPr fontId="1"/>
  </si>
  <si>
    <t>フェンスが剥がれています。</t>
    <phoneticPr fontId="1"/>
  </si>
  <si>
    <t>夜は真っ暗になるので早めの対応お願いいたします</t>
  </si>
  <si>
    <t>月見山第5公園</t>
    <rPh sb="5" eb="7">
      <t>コウエン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</si>
</sst>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aaa"/>
    <numFmt numFmtId="177" formatCode="00&quot;:&quot;00"/>
    <numFmt numFmtId="178" formatCode="m&quot;月&quot;;@"/>
    <numFmt numFmtId="179" formatCode="[$-411]ggge&quot;年度&quot;"/>
    <numFmt numFmtId="180" formatCode="0000"/>
    <numFmt numFmtId="181" formatCode="\-0"/>
    <numFmt numFmtId="182" formatCode="yyyy&quot;年度&quot;"/>
  </numFmts>
  <fonts count="18">
    <font>
      <sz val="11"/>
      <name val="ＭＳ Ｐゴシック"/>
      <family val="3"/>
      <charset val="128"/>
    </font>
    <font>
      <sz val="6"/>
      <name val="ＭＳ Ｐゴシック"/>
      <family val="3"/>
      <charset val="128"/>
    </font>
    <font>
      <sz val="18"/>
      <color theme="1"/>
      <name val="ＭＳ Ｐ明朝"/>
      <family val="1"/>
      <charset val="128"/>
    </font>
    <font>
      <sz val="11"/>
      <color theme="1"/>
      <name val="ＭＳ Ｐ明朝"/>
      <family val="1"/>
      <charset val="128"/>
    </font>
    <font>
      <sz val="6"/>
      <name val="ＭＳ Ｐゴシック"/>
      <family val="2"/>
      <charset val="128"/>
      <scheme val="minor"/>
    </font>
    <font>
      <sz val="20"/>
      <color theme="1"/>
      <name val="ＭＳ Ｐ明朝"/>
      <family val="1"/>
      <charset val="128"/>
    </font>
    <font>
      <sz val="9"/>
      <color theme="1"/>
      <name val="ＭＳ Ｐ明朝"/>
      <family val="1"/>
      <charset val="128"/>
    </font>
    <font>
      <sz val="11"/>
      <name val="ＭＳ Ｐ明朝"/>
      <family val="1"/>
      <charset val="128"/>
    </font>
    <font>
      <sz val="9"/>
      <color indexed="81"/>
      <name val="MS P ゴシック"/>
      <family val="3"/>
      <charset val="128"/>
    </font>
    <font>
      <b/>
      <sz val="12"/>
      <color theme="1"/>
      <name val="ＭＳ Ｐ明朝"/>
      <family val="1"/>
      <charset val="128"/>
    </font>
    <font>
      <b/>
      <sz val="14"/>
      <color theme="1"/>
      <name val="ＭＳ Ｐ明朝"/>
      <family val="1"/>
      <charset val="128"/>
    </font>
    <font>
      <sz val="10"/>
      <name val="ＭＳ Ｐ明朝"/>
      <family val="1"/>
      <charset val="128"/>
    </font>
    <font>
      <b/>
      <sz val="10"/>
      <color theme="1"/>
      <name val="ＭＳ Ｐ明朝"/>
      <family val="1"/>
      <charset val="128"/>
    </font>
    <font>
      <b/>
      <sz val="16"/>
      <name val="ＭＳ Ｐゴシック"/>
      <family val="3"/>
      <charset val="128"/>
      <scheme val="minor"/>
    </font>
    <font>
      <b/>
      <sz val="16"/>
      <name val="ＭＳ Ｐゴシック"/>
      <family val="3"/>
      <charset val="128"/>
    </font>
    <font>
      <sz val="7"/>
      <color theme="1"/>
      <name val="ＭＳ Ｐ明朝"/>
      <family val="1"/>
      <charset val="128"/>
    </font>
    <font>
      <sz val="10"/>
      <color theme="1"/>
      <name val="ＭＳ Ｐ明朝"/>
      <family val="1"/>
      <charset val="128"/>
    </font>
    <font>
      <sz val="8"/>
      <name val="ＭＳ Ｐ明朝"/>
      <family val="1"/>
      <charset val="128"/>
    </font>
  </fonts>
  <fills count="3">
    <fill>
      <patternFill patternType="none"/>
    </fill>
    <fill>
      <patternFill patternType="gray125"/>
    </fill>
    <fill>
      <patternFill patternType="solid">
        <fgColor theme="3" tint="0.79998168889431442"/>
        <bgColor indexed="64"/>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double">
        <color indexed="64"/>
      </right>
      <top style="thin">
        <color indexed="64"/>
      </top>
      <bottom style="double">
        <color indexed="64"/>
      </bottom>
      <diagonal/>
    </border>
    <border>
      <left/>
      <right style="thin">
        <color indexed="64"/>
      </right>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s>
  <cellStyleXfs count="1">
    <xf numFmtId="0" fontId="0" fillId="0" borderId="0"/>
  </cellStyleXfs>
  <cellXfs count="88">
    <xf numFmtId="0" fontId="0" fillId="0" borderId="0" xfId="0"/>
    <xf numFmtId="0" fontId="0" fillId="0" borderId="0" xfId="0" applyAlignment="1">
      <alignment vertical="center"/>
    </xf>
    <xf numFmtId="0" fontId="2" fillId="0" borderId="0" xfId="0" applyFont="1" applyBorder="1" applyAlignment="1">
      <alignment vertical="center"/>
    </xf>
    <xf numFmtId="0" fontId="3" fillId="0" borderId="0" xfId="0" applyFont="1" applyAlignment="1">
      <alignment horizontal="center" vertical="center" shrinkToFit="1"/>
    </xf>
    <xf numFmtId="0" fontId="3" fillId="0" borderId="0" xfId="0" applyFont="1" applyAlignment="1">
      <alignment vertical="center" shrinkToFit="1"/>
    </xf>
    <xf numFmtId="0" fontId="5" fillId="0" borderId="4" xfId="0" applyFont="1" applyBorder="1" applyAlignment="1">
      <alignment vertical="center"/>
    </xf>
    <xf numFmtId="0" fontId="3" fillId="0" borderId="0" xfId="0" applyFont="1" applyAlignment="1">
      <alignment vertical="center"/>
    </xf>
    <xf numFmtId="0" fontId="3" fillId="0" borderId="0" xfId="0" applyNumberFormat="1" applyFont="1" applyAlignment="1">
      <alignment horizontal="right" vertical="center" shrinkToFit="1"/>
    </xf>
    <xf numFmtId="0" fontId="6" fillId="2"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3" xfId="0" applyFont="1" applyFill="1" applyBorder="1" applyAlignment="1">
      <alignment horizontal="center" vertical="center"/>
    </xf>
    <xf numFmtId="0" fontId="3" fillId="0" borderId="0" xfId="0" applyFont="1" applyFill="1" applyAlignment="1">
      <alignment vertical="center" shrinkToFit="1"/>
    </xf>
    <xf numFmtId="0" fontId="3" fillId="0" borderId="3" xfId="0" applyFont="1" applyFill="1" applyBorder="1" applyAlignment="1">
      <alignment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left" vertical="center" wrapText="1"/>
    </xf>
    <xf numFmtId="0" fontId="7" fillId="0" borderId="0" xfId="0" applyFont="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1" fillId="0" borderId="7" xfId="0" applyFont="1" applyFill="1" applyBorder="1" applyAlignment="1">
      <alignment horizontal="center" vertical="center"/>
    </xf>
    <xf numFmtId="178" fontId="11" fillId="0" borderId="12" xfId="0" applyNumberFormat="1" applyFont="1" applyFill="1" applyBorder="1" applyAlignment="1">
      <alignment horizontal="center" vertical="center"/>
    </xf>
    <xf numFmtId="178" fontId="11" fillId="0" borderId="9" xfId="0" applyNumberFormat="1" applyFont="1" applyFill="1" applyBorder="1" applyAlignment="1">
      <alignment horizontal="center" vertical="center"/>
    </xf>
    <xf numFmtId="178" fontId="11" fillId="0" borderId="10" xfId="0" applyNumberFormat="1" applyFont="1" applyFill="1" applyBorder="1" applyAlignment="1">
      <alignment horizontal="center" vertical="center"/>
    </xf>
    <xf numFmtId="38" fontId="7" fillId="0" borderId="6" xfId="0" applyNumberFormat="1" applyFont="1" applyFill="1" applyBorder="1" applyAlignment="1">
      <alignment horizontal="right" vertical="center" indent="1"/>
    </xf>
    <xf numFmtId="38" fontId="7" fillId="0" borderId="5" xfId="0" applyNumberFormat="1" applyFont="1" applyFill="1" applyBorder="1" applyAlignment="1">
      <alignment horizontal="right" vertical="center" indent="1"/>
    </xf>
    <xf numFmtId="0" fontId="3" fillId="0" borderId="15" xfId="0" applyFont="1" applyFill="1" applyBorder="1" applyAlignment="1">
      <alignment horizontal="center" vertical="center"/>
    </xf>
    <xf numFmtId="38" fontId="3" fillId="0" borderId="8" xfId="0" applyNumberFormat="1" applyFont="1" applyFill="1" applyBorder="1" applyAlignment="1">
      <alignment horizontal="right" vertical="center" indent="1"/>
    </xf>
    <xf numFmtId="0" fontId="12" fillId="0" borderId="0" xfId="0" applyFont="1" applyBorder="1" applyAlignment="1">
      <alignment horizontal="center" vertical="center"/>
    </xf>
    <xf numFmtId="0" fontId="12" fillId="0" borderId="0" xfId="0" applyFont="1" applyBorder="1" applyAlignment="1">
      <alignment vertical="center"/>
    </xf>
    <xf numFmtId="0" fontId="11" fillId="0" borderId="0" xfId="0" applyFont="1" applyAlignment="1">
      <alignment vertical="center"/>
    </xf>
    <xf numFmtId="0" fontId="3" fillId="0" borderId="7" xfId="0" applyFont="1" applyFill="1" applyBorder="1" applyAlignment="1">
      <alignment horizontal="center" vertical="center"/>
    </xf>
    <xf numFmtId="38" fontId="7" fillId="0" borderId="8" xfId="0" applyNumberFormat="1" applyFont="1" applyFill="1" applyBorder="1" applyAlignment="1">
      <alignment horizontal="right" vertical="center" indent="1"/>
    </xf>
    <xf numFmtId="179" fontId="7" fillId="0" borderId="11" xfId="0" applyNumberFormat="1" applyFont="1" applyFill="1" applyBorder="1" applyAlignment="1">
      <alignment horizontal="center" vertical="center" shrinkToFit="1"/>
    </xf>
    <xf numFmtId="179" fontId="13" fillId="0" borderId="0" xfId="0" applyNumberFormat="1" applyFont="1" applyAlignment="1">
      <alignment vertical="center"/>
    </xf>
    <xf numFmtId="179" fontId="13" fillId="0" borderId="0" xfId="0" applyNumberFormat="1" applyFont="1" applyAlignment="1">
      <alignment horizontal="center" vertical="center"/>
    </xf>
    <xf numFmtId="0" fontId="14" fillId="0" borderId="0" xfId="0" applyFont="1" applyAlignment="1">
      <alignment vertical="center"/>
    </xf>
    <xf numFmtId="0" fontId="15" fillId="2" borderId="1" xfId="0" applyFont="1" applyFill="1" applyBorder="1" applyAlignment="1" applyProtection="1">
      <alignment horizontal="center" vertical="center" wrapText="1"/>
      <protection locked="0"/>
    </xf>
    <xf numFmtId="0" fontId="3" fillId="0" borderId="0" xfId="0" applyFont="1" applyAlignment="1">
      <alignment vertical="center" wrapText="1" shrinkToFit="1"/>
    </xf>
    <xf numFmtId="0" fontId="5" fillId="0" borderId="4" xfId="0" applyFont="1" applyBorder="1" applyAlignment="1">
      <alignment vertical="center" wrapText="1"/>
    </xf>
    <xf numFmtId="0" fontId="6" fillId="2" borderId="2" xfId="0" applyFont="1" applyFill="1" applyBorder="1" applyAlignment="1">
      <alignment horizontal="center" vertical="center"/>
    </xf>
    <xf numFmtId="0" fontId="16" fillId="0" borderId="3" xfId="0" applyFont="1" applyFill="1" applyBorder="1" applyAlignment="1">
      <alignment vertical="center" wrapText="1"/>
    </xf>
    <xf numFmtId="0" fontId="11" fillId="0" borderId="3" xfId="0" applyFont="1" applyBorder="1" applyAlignment="1">
      <alignment vertical="center" wrapText="1"/>
    </xf>
    <xf numFmtId="0" fontId="6" fillId="2" borderId="1"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16" fillId="0" borderId="3" xfId="0" applyFont="1" applyFill="1" applyBorder="1" applyAlignment="1">
      <alignment vertical="center"/>
    </xf>
    <xf numFmtId="0" fontId="11" fillId="0" borderId="3" xfId="0" applyFont="1" applyBorder="1" applyAlignment="1">
      <alignment vertical="center"/>
    </xf>
    <xf numFmtId="0" fontId="3" fillId="0" borderId="3" xfId="0" applyFont="1" applyFill="1" applyBorder="1" applyAlignment="1">
      <alignment vertical="center" wrapText="1"/>
    </xf>
    <xf numFmtId="14" fontId="3" fillId="0" borderId="1"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180" fontId="3" fillId="0" borderId="1" xfId="0" applyNumberFormat="1" applyFont="1" applyFill="1" applyBorder="1" applyAlignment="1">
      <alignment horizontal="right" vertical="center"/>
    </xf>
    <xf numFmtId="181" fontId="3" fillId="0" borderId="2" xfId="0" applyNumberFormat="1" applyFont="1" applyFill="1" applyBorder="1" applyAlignment="1">
      <alignment horizontal="left" vertical="center" shrinkToFit="1"/>
    </xf>
    <xf numFmtId="0" fontId="16" fillId="0" borderId="1" xfId="0" applyFont="1" applyFill="1" applyBorder="1" applyAlignment="1">
      <alignment vertical="center" wrapText="1"/>
    </xf>
    <xf numFmtId="0" fontId="7" fillId="0" borderId="3" xfId="0" applyFont="1" applyFill="1" applyBorder="1" applyAlignment="1">
      <alignment vertical="center" wrapText="1"/>
    </xf>
    <xf numFmtId="177" fontId="7" fillId="0" borderId="2" xfId="0" applyNumberFormat="1" applyFont="1" applyFill="1" applyBorder="1" applyAlignment="1">
      <alignment horizontal="center" vertical="center"/>
    </xf>
    <xf numFmtId="0" fontId="7" fillId="0" borderId="3" xfId="0" applyFont="1" applyFill="1" applyBorder="1" applyAlignment="1">
      <alignment vertical="center"/>
    </xf>
    <xf numFmtId="0" fontId="11" fillId="0" borderId="1" xfId="0" applyFont="1" applyFill="1" applyBorder="1" applyAlignment="1" applyProtection="1">
      <alignment vertical="center"/>
      <protection locked="0"/>
    </xf>
    <xf numFmtId="0" fontId="11" fillId="0" borderId="3" xfId="0" applyFont="1" applyFill="1" applyBorder="1" applyAlignment="1">
      <alignment vertical="center" wrapText="1"/>
    </xf>
    <xf numFmtId="56" fontId="11" fillId="0" borderId="3" xfId="0" applyNumberFormat="1" applyFont="1" applyBorder="1" applyAlignment="1">
      <alignment vertical="center" wrapText="1"/>
    </xf>
    <xf numFmtId="56" fontId="11" fillId="0" borderId="3" xfId="0" applyNumberFormat="1" applyFont="1" applyFill="1" applyBorder="1" applyAlignment="1">
      <alignment vertical="center" wrapText="1"/>
    </xf>
    <xf numFmtId="176" fontId="7" fillId="0" borderId="16" xfId="0" applyNumberFormat="1" applyFont="1" applyFill="1" applyBorder="1" applyAlignment="1">
      <alignment horizontal="center" vertical="center"/>
    </xf>
    <xf numFmtId="0" fontId="17" fillId="0" borderId="0" xfId="0" applyFont="1" applyAlignment="1">
      <alignment vertical="center"/>
    </xf>
    <xf numFmtId="38" fontId="7" fillId="0" borderId="17" xfId="0" applyNumberFormat="1" applyFont="1" applyFill="1" applyBorder="1" applyAlignment="1">
      <alignment horizontal="right" vertical="center" indent="1"/>
    </xf>
    <xf numFmtId="38" fontId="3" fillId="0" borderId="18" xfId="0" applyNumberFormat="1" applyFont="1" applyFill="1" applyBorder="1" applyAlignment="1">
      <alignment horizontal="right" vertical="center" indent="1"/>
    </xf>
    <xf numFmtId="38" fontId="3" fillId="0" borderId="19" xfId="0" applyNumberFormat="1" applyFont="1" applyFill="1" applyBorder="1" applyAlignment="1">
      <alignment horizontal="right" vertical="center" indent="1"/>
    </xf>
    <xf numFmtId="38" fontId="3" fillId="0" borderId="20" xfId="0" applyNumberFormat="1" applyFont="1" applyFill="1" applyBorder="1" applyAlignment="1">
      <alignment horizontal="right" vertical="center" indent="1"/>
    </xf>
    <xf numFmtId="178" fontId="11" fillId="0" borderId="22" xfId="0" applyNumberFormat="1" applyFont="1" applyFill="1" applyBorder="1" applyAlignment="1">
      <alignment horizontal="center" vertical="center"/>
    </xf>
    <xf numFmtId="179" fontId="7" fillId="0" borderId="21" xfId="0" applyNumberFormat="1" applyFont="1" applyFill="1" applyBorder="1" applyAlignment="1">
      <alignment horizontal="center" vertical="center" shrinkToFit="1"/>
    </xf>
    <xf numFmtId="38" fontId="7" fillId="0" borderId="18" xfId="0" applyNumberFormat="1" applyFont="1" applyFill="1" applyBorder="1" applyAlignment="1">
      <alignment horizontal="right" vertical="center" indent="1"/>
    </xf>
    <xf numFmtId="38" fontId="7" fillId="0" borderId="19" xfId="0" applyNumberFormat="1" applyFont="1" applyFill="1" applyBorder="1" applyAlignment="1">
      <alignment horizontal="right" vertical="center" indent="1"/>
    </xf>
    <xf numFmtId="38" fontId="7" fillId="0" borderId="20" xfId="0" applyNumberFormat="1" applyFont="1" applyFill="1" applyBorder="1" applyAlignment="1">
      <alignment horizontal="right" vertical="center" indent="1"/>
    </xf>
    <xf numFmtId="38" fontId="7" fillId="0" borderId="23" xfId="0" applyNumberFormat="1" applyFont="1" applyFill="1" applyBorder="1" applyAlignment="1">
      <alignment horizontal="right" vertical="center" indent="1"/>
    </xf>
    <xf numFmtId="38" fontId="7" fillId="0" borderId="24" xfId="0" applyNumberFormat="1" applyFont="1" applyFill="1" applyBorder="1" applyAlignment="1">
      <alignment horizontal="right" vertical="center" indent="1"/>
    </xf>
    <xf numFmtId="38" fontId="3" fillId="0" borderId="25" xfId="0" applyNumberFormat="1" applyFont="1" applyFill="1" applyBorder="1" applyAlignment="1">
      <alignment horizontal="right" vertical="center" indent="1"/>
    </xf>
    <xf numFmtId="38" fontId="3" fillId="0" borderId="26" xfId="0" applyNumberFormat="1" applyFont="1" applyFill="1" applyBorder="1" applyAlignment="1">
      <alignment horizontal="right" vertical="center" indent="1"/>
    </xf>
    <xf numFmtId="38" fontId="3" fillId="0" borderId="27" xfId="0" applyNumberFormat="1" applyFont="1" applyFill="1" applyBorder="1" applyAlignment="1">
      <alignment horizontal="right" vertical="center" indent="1"/>
    </xf>
    <xf numFmtId="38" fontId="3" fillId="0" borderId="28" xfId="0" applyNumberFormat="1" applyFont="1" applyFill="1" applyBorder="1" applyAlignment="1">
      <alignment horizontal="right" vertical="center" indent="1"/>
    </xf>
    <xf numFmtId="38" fontId="7" fillId="0" borderId="25" xfId="0" applyNumberFormat="1" applyFont="1" applyFill="1" applyBorder="1" applyAlignment="1">
      <alignment horizontal="right" vertical="center" indent="1"/>
    </xf>
    <xf numFmtId="38" fontId="7" fillId="0" borderId="26" xfId="0" applyNumberFormat="1" applyFont="1" applyFill="1" applyBorder="1" applyAlignment="1">
      <alignment horizontal="right" vertical="center" indent="1"/>
    </xf>
    <xf numFmtId="38" fontId="7" fillId="0" borderId="27" xfId="0" applyNumberFormat="1" applyFont="1" applyFill="1" applyBorder="1" applyAlignment="1">
      <alignment horizontal="right" vertical="center" indent="1"/>
    </xf>
    <xf numFmtId="0" fontId="0" fillId="0" borderId="0" xfId="0" applyAlignment="1">
      <alignment horizontal="left" vertical="center"/>
    </xf>
    <xf numFmtId="0" fontId="10" fillId="0" borderId="0" xfId="0" applyFont="1" applyBorder="1" applyAlignment="1">
      <alignment horizontal="left" vertical="center"/>
    </xf>
    <xf numFmtId="0" fontId="7" fillId="0" borderId="13" xfId="0" applyFont="1" applyBorder="1" applyAlignment="1">
      <alignment horizontal="left" vertical="center" indent="1"/>
    </xf>
    <xf numFmtId="0" fontId="7" fillId="0" borderId="14" xfId="0" applyFont="1" applyBorder="1" applyAlignment="1">
      <alignment horizontal="left" vertical="center" indent="1"/>
    </xf>
    <xf numFmtId="182" fontId="10" fillId="0" borderId="4" xfId="0" applyNumberFormat="1" applyFont="1" applyBorder="1" applyAlignment="1">
      <alignment horizontal="center" vertical="center"/>
    </xf>
  </cellXfs>
  <cellStyles count="1">
    <cellStyle name="標準" xfId="0" builtinId="0"/>
  </cellStyles>
  <dxfs count="1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K64"/>
  <sheetViews>
    <sheetView tabSelected="1" view="pageBreakPreview" zoomScale="80" zoomScaleNormal="90" zoomScaleSheetLayoutView="80" workbookViewId="0">
      <pane xSplit="3" ySplit="3" topLeftCell="D4" activePane="bottomRight" state="frozen"/>
      <selection pane="topRight" activeCell="D1" sqref="D1"/>
      <selection pane="bottomLeft" activeCell="A4" sqref="A4"/>
      <selection pane="bottomRight" activeCell="H6" sqref="H6"/>
    </sheetView>
  </sheetViews>
  <sheetFormatPr defaultRowHeight="13.5"/>
  <cols>
    <col min="1" max="1" width="0.875" style="4" customWidth="1"/>
    <col min="2" max="2" width="9.25" style="3" customWidth="1"/>
    <col min="3" max="3" width="3.375" style="3" customWidth="1"/>
    <col min="4" max="4" width="16.5" style="3" customWidth="1"/>
    <col min="5" max="5" width="13.5" style="3" customWidth="1"/>
    <col min="6" max="6" width="4.125" style="3" customWidth="1"/>
    <col min="7" max="7" width="6.625" style="3" customWidth="1"/>
    <col min="8" max="8" width="18.875" style="4" customWidth="1"/>
    <col min="9" max="9" width="30.625" style="39" customWidth="1"/>
    <col min="10" max="10" width="17.875" style="4" customWidth="1"/>
    <col min="11" max="11" width="30.5" style="4" customWidth="1"/>
    <col min="12" max="12" width="16.125" style="4" customWidth="1"/>
    <col min="13" max="16384" width="9" style="4"/>
  </cols>
  <sheetData>
    <row r="1" spans="2:11" ht="7.5" customHeight="1">
      <c r="B1" s="2"/>
      <c r="C1" s="2"/>
      <c r="D1" s="2"/>
    </row>
    <row r="2" spans="2:11" s="6" customFormat="1" ht="22.5" customHeight="1">
      <c r="B2" s="87">
        <v>44287</v>
      </c>
      <c r="C2" s="87"/>
      <c r="D2" s="84" t="s">
        <v>36</v>
      </c>
      <c r="E2" s="5"/>
      <c r="F2" s="5"/>
      <c r="G2" s="3"/>
      <c r="H2" s="5"/>
      <c r="I2" s="40"/>
      <c r="K2" s="7"/>
    </row>
    <row r="3" spans="2:11" s="6" customFormat="1" ht="41.25" customHeight="1">
      <c r="B3" s="8" t="s">
        <v>0</v>
      </c>
      <c r="C3" s="38" t="s">
        <v>28</v>
      </c>
      <c r="D3" s="9" t="s">
        <v>30</v>
      </c>
      <c r="E3" s="44" t="s">
        <v>27</v>
      </c>
      <c r="F3" s="45" t="s">
        <v>23</v>
      </c>
      <c r="G3" s="46" t="s">
        <v>24</v>
      </c>
      <c r="H3" s="8" t="s">
        <v>22</v>
      </c>
      <c r="I3" s="8" t="s">
        <v>37</v>
      </c>
      <c r="J3" s="10" t="s">
        <v>26</v>
      </c>
      <c r="K3" s="41" t="s">
        <v>25</v>
      </c>
    </row>
    <row r="4" spans="2:11" s="11" customFormat="1" ht="30" customHeight="1">
      <c r="B4" s="53">
        <v>3</v>
      </c>
      <c r="C4" s="54">
        <v>3</v>
      </c>
      <c r="D4" s="42" t="s">
        <v>33</v>
      </c>
      <c r="E4" s="50">
        <v>44298</v>
      </c>
      <c r="F4" s="63">
        <f t="shared" ref="F4:F34" si="0">E4</f>
        <v>44298</v>
      </c>
      <c r="G4" s="51">
        <v>1234</v>
      </c>
      <c r="H4" s="42" t="s">
        <v>38</v>
      </c>
      <c r="I4" s="42" t="s">
        <v>39</v>
      </c>
      <c r="J4" s="59" t="s">
        <v>13</v>
      </c>
      <c r="K4" s="42" t="s">
        <v>45</v>
      </c>
    </row>
    <row r="5" spans="2:11" s="11" customFormat="1" ht="73.5" customHeight="1">
      <c r="B5" s="53">
        <v>5</v>
      </c>
      <c r="C5" s="54">
        <v>2</v>
      </c>
      <c r="D5" s="42" t="s">
        <v>40</v>
      </c>
      <c r="E5" s="50">
        <v>44302</v>
      </c>
      <c r="F5" s="63">
        <f t="shared" si="0"/>
        <v>44302</v>
      </c>
      <c r="G5" s="51">
        <v>946</v>
      </c>
      <c r="H5" s="42" t="s">
        <v>41</v>
      </c>
      <c r="I5" s="42" t="s">
        <v>42</v>
      </c>
      <c r="J5" s="59" t="s">
        <v>2</v>
      </c>
      <c r="K5" s="60"/>
    </row>
    <row r="6" spans="2:11" s="11" customFormat="1" ht="30" customHeight="1">
      <c r="B6" s="53">
        <v>7</v>
      </c>
      <c r="C6" s="54">
        <v>2</v>
      </c>
      <c r="D6" s="42" t="s">
        <v>40</v>
      </c>
      <c r="E6" s="50">
        <v>44302</v>
      </c>
      <c r="F6" s="63">
        <f t="shared" si="0"/>
        <v>44302</v>
      </c>
      <c r="G6" s="51">
        <v>2106</v>
      </c>
      <c r="H6" s="42" t="s">
        <v>43</v>
      </c>
      <c r="I6" s="42" t="s">
        <v>44</v>
      </c>
      <c r="J6" s="59" t="s">
        <v>2</v>
      </c>
      <c r="K6" s="42"/>
    </row>
    <row r="7" spans="2:11" s="11" customFormat="1" ht="30" customHeight="1">
      <c r="B7" s="53">
        <v>8</v>
      </c>
      <c r="C7" s="54">
        <v>3</v>
      </c>
      <c r="D7" s="42" t="s">
        <v>40</v>
      </c>
      <c r="E7" s="50">
        <v>44308</v>
      </c>
      <c r="F7" s="63">
        <f t="shared" si="0"/>
        <v>44308</v>
      </c>
      <c r="G7" s="51">
        <v>1918</v>
      </c>
      <c r="H7" s="42" t="s">
        <v>47</v>
      </c>
      <c r="I7" s="42" t="s">
        <v>46</v>
      </c>
      <c r="J7" s="59" t="s">
        <v>15</v>
      </c>
      <c r="K7" s="60"/>
    </row>
    <row r="8" spans="2:11" s="11" customFormat="1" ht="30" customHeight="1">
      <c r="B8" s="53">
        <v>9</v>
      </c>
      <c r="C8" s="54">
        <v>3</v>
      </c>
      <c r="D8" s="42" t="s">
        <v>40</v>
      </c>
      <c r="E8" s="50">
        <v>44312</v>
      </c>
      <c r="F8" s="63">
        <f t="shared" si="0"/>
        <v>44312</v>
      </c>
      <c r="G8" s="51">
        <v>1042</v>
      </c>
      <c r="H8" s="42" t="s">
        <v>38</v>
      </c>
      <c r="I8" s="42" t="s">
        <v>49</v>
      </c>
      <c r="J8" s="59" t="s">
        <v>15</v>
      </c>
      <c r="K8" s="60"/>
    </row>
    <row r="9" spans="2:11" s="11" customFormat="1" ht="30" customHeight="1">
      <c r="B9" s="53">
        <v>10</v>
      </c>
      <c r="C9" s="54">
        <v>2</v>
      </c>
      <c r="D9" s="42" t="s">
        <v>40</v>
      </c>
      <c r="E9" s="50">
        <v>44312</v>
      </c>
      <c r="F9" s="63">
        <f t="shared" si="0"/>
        <v>44312</v>
      </c>
      <c r="G9" s="51">
        <v>1042</v>
      </c>
      <c r="H9" s="42" t="s">
        <v>48</v>
      </c>
      <c r="I9" s="42" t="s">
        <v>50</v>
      </c>
      <c r="J9" s="59" t="s">
        <v>2</v>
      </c>
      <c r="K9" s="60"/>
    </row>
    <row r="10" spans="2:11" s="11" customFormat="1" ht="30" customHeight="1">
      <c r="B10" s="53">
        <v>12</v>
      </c>
      <c r="C10" s="54">
        <v>3</v>
      </c>
      <c r="D10" s="42" t="s">
        <v>40</v>
      </c>
      <c r="E10" s="50">
        <v>44322</v>
      </c>
      <c r="F10" s="63">
        <f t="shared" si="0"/>
        <v>44322</v>
      </c>
      <c r="G10" s="51">
        <v>1400</v>
      </c>
      <c r="H10" s="42" t="s">
        <v>38</v>
      </c>
      <c r="I10" s="42" t="s">
        <v>49</v>
      </c>
      <c r="J10" s="59" t="s">
        <v>15</v>
      </c>
      <c r="K10" s="60"/>
    </row>
    <row r="11" spans="2:11" s="11" customFormat="1" ht="30" customHeight="1">
      <c r="B11" s="53">
        <v>13</v>
      </c>
      <c r="C11" s="54">
        <v>2</v>
      </c>
      <c r="D11" s="42" t="s">
        <v>40</v>
      </c>
      <c r="E11" s="50">
        <v>44322</v>
      </c>
      <c r="F11" s="63">
        <f t="shared" si="0"/>
        <v>44322</v>
      </c>
      <c r="G11" s="51">
        <v>1400</v>
      </c>
      <c r="H11" s="47" t="s">
        <v>51</v>
      </c>
      <c r="I11" s="42" t="s">
        <v>52</v>
      </c>
      <c r="J11" s="59" t="s">
        <v>15</v>
      </c>
      <c r="K11" s="60"/>
    </row>
    <row r="12" spans="2:11" s="11" customFormat="1" ht="30" customHeight="1">
      <c r="B12" s="53">
        <v>14</v>
      </c>
      <c r="C12" s="54">
        <v>2</v>
      </c>
      <c r="D12" s="42" t="s">
        <v>40</v>
      </c>
      <c r="E12" s="50">
        <v>44322</v>
      </c>
      <c r="F12" s="63">
        <f t="shared" si="0"/>
        <v>44322</v>
      </c>
      <c r="G12" s="51">
        <v>1400</v>
      </c>
      <c r="H12" s="47" t="s">
        <v>53</v>
      </c>
      <c r="I12" s="42" t="s">
        <v>54</v>
      </c>
      <c r="J12" s="59" t="s">
        <v>2</v>
      </c>
      <c r="K12" s="60"/>
    </row>
    <row r="13" spans="2:11" s="11" customFormat="1" ht="30" customHeight="1">
      <c r="B13" s="53">
        <v>16</v>
      </c>
      <c r="C13" s="54">
        <v>3</v>
      </c>
      <c r="D13" s="42" t="s">
        <v>40</v>
      </c>
      <c r="E13" s="50">
        <v>44323</v>
      </c>
      <c r="F13" s="63">
        <f t="shared" si="0"/>
        <v>44323</v>
      </c>
      <c r="G13" s="51">
        <v>1625</v>
      </c>
      <c r="H13" s="47" t="s">
        <v>55</v>
      </c>
      <c r="I13" s="42" t="s">
        <v>56</v>
      </c>
      <c r="J13" s="59" t="s">
        <v>15</v>
      </c>
      <c r="K13" s="60"/>
    </row>
    <row r="14" spans="2:11" s="11" customFormat="1" ht="30" customHeight="1">
      <c r="B14" s="53">
        <v>17</v>
      </c>
      <c r="C14" s="54">
        <v>2</v>
      </c>
      <c r="D14" s="42" t="s">
        <v>40</v>
      </c>
      <c r="E14" s="50">
        <v>44330</v>
      </c>
      <c r="F14" s="63">
        <f t="shared" si="0"/>
        <v>44330</v>
      </c>
      <c r="G14" s="51">
        <v>1420</v>
      </c>
      <c r="H14" s="42" t="s">
        <v>57</v>
      </c>
      <c r="I14" s="42" t="s">
        <v>58</v>
      </c>
      <c r="J14" s="59" t="s">
        <v>2</v>
      </c>
      <c r="K14" s="60"/>
    </row>
    <row r="15" spans="2:11" s="11" customFormat="1" ht="30" customHeight="1">
      <c r="B15" s="53">
        <v>22</v>
      </c>
      <c r="C15" s="54">
        <v>2</v>
      </c>
      <c r="D15" s="42" t="s">
        <v>40</v>
      </c>
      <c r="E15" s="50">
        <v>44335</v>
      </c>
      <c r="F15" s="63">
        <f t="shared" si="0"/>
        <v>44335</v>
      </c>
      <c r="G15" s="51">
        <v>1720</v>
      </c>
      <c r="H15" s="42" t="s">
        <v>59</v>
      </c>
      <c r="I15" s="42" t="s">
        <v>60</v>
      </c>
      <c r="J15" s="59" t="s">
        <v>4</v>
      </c>
      <c r="K15" s="60"/>
    </row>
    <row r="16" spans="2:11" s="11" customFormat="1" ht="36">
      <c r="B16" s="53">
        <v>23</v>
      </c>
      <c r="C16" s="54">
        <v>3</v>
      </c>
      <c r="D16" s="42" t="s">
        <v>40</v>
      </c>
      <c r="E16" s="50">
        <v>44335</v>
      </c>
      <c r="F16" s="63">
        <f t="shared" si="0"/>
        <v>44335</v>
      </c>
      <c r="G16" s="51">
        <v>1720</v>
      </c>
      <c r="H16" s="42" t="s">
        <v>61</v>
      </c>
      <c r="I16" s="42" t="s">
        <v>62</v>
      </c>
      <c r="J16" s="59" t="s">
        <v>15</v>
      </c>
      <c r="K16" s="60" t="s">
        <v>63</v>
      </c>
    </row>
    <row r="17" spans="2:11" s="11" customFormat="1" ht="30" customHeight="1">
      <c r="B17" s="53">
        <v>24</v>
      </c>
      <c r="C17" s="54">
        <v>2</v>
      </c>
      <c r="D17" s="42" t="s">
        <v>40</v>
      </c>
      <c r="E17" s="50">
        <v>44337</v>
      </c>
      <c r="F17" s="63">
        <f t="shared" si="0"/>
        <v>44337</v>
      </c>
      <c r="G17" s="51">
        <v>1720</v>
      </c>
      <c r="H17" s="42" t="s">
        <v>64</v>
      </c>
      <c r="I17" s="42" t="s">
        <v>65</v>
      </c>
      <c r="J17" s="59" t="s">
        <v>15</v>
      </c>
      <c r="K17" s="43"/>
    </row>
    <row r="18" spans="2:11" s="11" customFormat="1" ht="30" customHeight="1">
      <c r="B18" s="53">
        <v>27</v>
      </c>
      <c r="C18" s="54">
        <v>2</v>
      </c>
      <c r="D18" s="42" t="s">
        <v>40</v>
      </c>
      <c r="E18" s="50">
        <v>44347</v>
      </c>
      <c r="F18" s="63">
        <f>E18</f>
        <v>44347</v>
      </c>
      <c r="G18" s="51">
        <v>900</v>
      </c>
      <c r="H18" s="42" t="s">
        <v>66</v>
      </c>
      <c r="I18" s="42" t="s">
        <v>67</v>
      </c>
      <c r="J18" s="59" t="s">
        <v>1</v>
      </c>
      <c r="K18" s="60"/>
    </row>
    <row r="19" spans="2:11" s="11" customFormat="1" ht="30" customHeight="1">
      <c r="B19" s="53">
        <v>28</v>
      </c>
      <c r="C19" s="54">
        <v>3</v>
      </c>
      <c r="D19" s="42" t="s">
        <v>40</v>
      </c>
      <c r="E19" s="50">
        <v>44349</v>
      </c>
      <c r="F19" s="63">
        <f t="shared" si="0"/>
        <v>44349</v>
      </c>
      <c r="G19" s="51">
        <v>900</v>
      </c>
      <c r="H19" s="48" t="s">
        <v>68</v>
      </c>
      <c r="I19" s="43" t="s">
        <v>69</v>
      </c>
      <c r="J19" s="59" t="s">
        <v>4</v>
      </c>
      <c r="K19" s="60"/>
    </row>
    <row r="20" spans="2:11" s="11" customFormat="1" ht="51" customHeight="1">
      <c r="B20" s="53">
        <v>29</v>
      </c>
      <c r="C20" s="54">
        <v>3</v>
      </c>
      <c r="D20" s="42" t="s">
        <v>40</v>
      </c>
      <c r="E20" s="50">
        <v>44354</v>
      </c>
      <c r="F20" s="63">
        <f t="shared" si="0"/>
        <v>44354</v>
      </c>
      <c r="G20" s="52" t="s">
        <v>70</v>
      </c>
      <c r="H20" s="11" t="s">
        <v>75</v>
      </c>
      <c r="I20" s="42" t="s">
        <v>72</v>
      </c>
      <c r="J20" s="59" t="s">
        <v>2</v>
      </c>
      <c r="K20" s="60"/>
    </row>
    <row r="21" spans="2:11" s="11" customFormat="1" ht="30" customHeight="1">
      <c r="B21" s="53">
        <v>30</v>
      </c>
      <c r="C21" s="54">
        <v>3</v>
      </c>
      <c r="D21" s="42" t="s">
        <v>40</v>
      </c>
      <c r="E21" s="50">
        <v>44354</v>
      </c>
      <c r="F21" s="63">
        <f t="shared" si="0"/>
        <v>44354</v>
      </c>
      <c r="G21" s="52" t="s">
        <v>70</v>
      </c>
      <c r="H21" s="42" t="s">
        <v>71</v>
      </c>
      <c r="I21" s="42" t="s">
        <v>73</v>
      </c>
      <c r="J21" s="59" t="s">
        <v>1</v>
      </c>
      <c r="K21" s="61" t="s">
        <v>74</v>
      </c>
    </row>
    <row r="22" spans="2:11" s="11" customFormat="1" ht="30" customHeight="1">
      <c r="B22" s="53">
        <v>35</v>
      </c>
      <c r="C22" s="54">
        <v>3</v>
      </c>
      <c r="D22" s="42" t="s">
        <v>40</v>
      </c>
      <c r="E22" s="50">
        <v>44361</v>
      </c>
      <c r="F22" s="63">
        <f t="shared" si="0"/>
        <v>44361</v>
      </c>
      <c r="G22" s="57">
        <v>900</v>
      </c>
      <c r="H22" s="11" t="s">
        <v>75</v>
      </c>
      <c r="I22" s="56" t="s">
        <v>76</v>
      </c>
      <c r="J22" s="59" t="s">
        <v>16</v>
      </c>
      <c r="K22" s="60"/>
    </row>
    <row r="23" spans="2:11" s="11" customFormat="1" ht="30" customHeight="1">
      <c r="B23" s="53">
        <v>36</v>
      </c>
      <c r="C23" s="54">
        <v>2</v>
      </c>
      <c r="D23" s="42" t="s">
        <v>40</v>
      </c>
      <c r="E23" s="50">
        <v>44362</v>
      </c>
      <c r="F23" s="63">
        <f>E23</f>
        <v>44362</v>
      </c>
      <c r="G23" s="57">
        <v>900</v>
      </c>
      <c r="H23" s="58" t="s">
        <v>77</v>
      </c>
      <c r="I23" s="56" t="s">
        <v>78</v>
      </c>
      <c r="J23" s="59" t="s">
        <v>2</v>
      </c>
      <c r="K23" s="62"/>
    </row>
    <row r="24" spans="2:11" s="11" customFormat="1" ht="39" customHeight="1">
      <c r="B24" s="53">
        <v>40</v>
      </c>
      <c r="C24" s="54">
        <v>2</v>
      </c>
      <c r="D24" s="42" t="s">
        <v>40</v>
      </c>
      <c r="E24" s="50">
        <v>44369</v>
      </c>
      <c r="F24" s="63">
        <f t="shared" si="0"/>
        <v>44369</v>
      </c>
      <c r="G24" s="52" t="s">
        <v>81</v>
      </c>
      <c r="H24" s="42" t="s">
        <v>80</v>
      </c>
      <c r="I24" s="42" t="s">
        <v>79</v>
      </c>
      <c r="J24" s="59" t="s">
        <v>2</v>
      </c>
      <c r="K24" s="42"/>
    </row>
    <row r="25" spans="2:11" s="11" customFormat="1" ht="30" customHeight="1">
      <c r="B25" s="53">
        <v>42</v>
      </c>
      <c r="C25" s="54">
        <v>3</v>
      </c>
      <c r="D25" s="42" t="s">
        <v>40</v>
      </c>
      <c r="E25" s="50">
        <v>44370</v>
      </c>
      <c r="F25" s="63">
        <f t="shared" si="0"/>
        <v>44370</v>
      </c>
      <c r="G25" s="52" t="s">
        <v>82</v>
      </c>
      <c r="H25" s="12" t="s">
        <v>83</v>
      </c>
      <c r="I25" s="49" t="s">
        <v>84</v>
      </c>
      <c r="J25" s="59" t="s">
        <v>15</v>
      </c>
      <c r="K25" s="42"/>
    </row>
    <row r="26" spans="2:11" s="11" customFormat="1" ht="108.75" customHeight="1">
      <c r="B26" s="53">
        <v>46</v>
      </c>
      <c r="C26" s="54">
        <v>2</v>
      </c>
      <c r="D26" s="42" t="s">
        <v>40</v>
      </c>
      <c r="E26" s="50">
        <v>44410</v>
      </c>
      <c r="F26" s="63">
        <f>E26</f>
        <v>44410</v>
      </c>
      <c r="G26" s="51">
        <v>900</v>
      </c>
      <c r="H26" s="56" t="s">
        <v>85</v>
      </c>
      <c r="I26" s="56" t="s">
        <v>86</v>
      </c>
      <c r="J26" s="59" t="s">
        <v>1</v>
      </c>
      <c r="K26" s="60"/>
    </row>
    <row r="27" spans="2:11" s="11" customFormat="1" ht="64.5" customHeight="1">
      <c r="B27" s="53">
        <v>50</v>
      </c>
      <c r="C27" s="54">
        <v>3</v>
      </c>
      <c r="D27" s="42" t="s">
        <v>40</v>
      </c>
      <c r="E27" s="50">
        <v>44418</v>
      </c>
      <c r="F27" s="63">
        <f t="shared" si="0"/>
        <v>44418</v>
      </c>
      <c r="G27" s="57">
        <v>900</v>
      </c>
      <c r="H27" s="56" t="s">
        <v>87</v>
      </c>
      <c r="I27" s="56" t="s">
        <v>88</v>
      </c>
      <c r="J27" s="59" t="s">
        <v>4</v>
      </c>
      <c r="K27" s="60"/>
    </row>
    <row r="28" spans="2:11" s="11" customFormat="1" ht="27">
      <c r="B28" s="53">
        <v>51</v>
      </c>
      <c r="C28" s="54">
        <v>2</v>
      </c>
      <c r="D28" s="42" t="s">
        <v>40</v>
      </c>
      <c r="E28" s="50">
        <v>44420</v>
      </c>
      <c r="F28" s="63">
        <f t="shared" si="0"/>
        <v>44420</v>
      </c>
      <c r="G28" s="57">
        <v>900</v>
      </c>
      <c r="H28" s="56" t="s">
        <v>89</v>
      </c>
      <c r="I28" s="56" t="s">
        <v>90</v>
      </c>
      <c r="J28" s="59" t="s">
        <v>4</v>
      </c>
      <c r="K28" s="42"/>
    </row>
    <row r="29" spans="2:11" s="11" customFormat="1" ht="30" customHeight="1">
      <c r="B29" s="53">
        <v>52</v>
      </c>
      <c r="C29" s="54">
        <v>2</v>
      </c>
      <c r="D29" s="42" t="s">
        <v>40</v>
      </c>
      <c r="E29" s="50">
        <v>44419</v>
      </c>
      <c r="F29" s="63">
        <f>E29</f>
        <v>44419</v>
      </c>
      <c r="G29" s="57">
        <v>900</v>
      </c>
      <c r="H29" s="42" t="s">
        <v>91</v>
      </c>
      <c r="I29" s="42" t="s">
        <v>92</v>
      </c>
      <c r="J29" s="59" t="s">
        <v>2</v>
      </c>
      <c r="K29" s="42"/>
    </row>
    <row r="30" spans="2:11" s="11" customFormat="1" ht="30" customHeight="1">
      <c r="B30" s="53">
        <v>55</v>
      </c>
      <c r="C30" s="54">
        <v>2</v>
      </c>
      <c r="D30" s="42" t="s">
        <v>40</v>
      </c>
      <c r="E30" s="50">
        <v>44424</v>
      </c>
      <c r="F30" s="63">
        <f>E30</f>
        <v>44424</v>
      </c>
      <c r="G30" s="51">
        <v>900</v>
      </c>
      <c r="H30" s="42" t="s">
        <v>93</v>
      </c>
      <c r="I30" s="42" t="s">
        <v>94</v>
      </c>
      <c r="J30" s="59" t="s">
        <v>16</v>
      </c>
      <c r="K30" s="42"/>
    </row>
    <row r="31" spans="2:11" s="11" customFormat="1" ht="30" customHeight="1">
      <c r="B31" s="53">
        <v>56</v>
      </c>
      <c r="C31" s="54">
        <v>2</v>
      </c>
      <c r="D31" s="42" t="s">
        <v>40</v>
      </c>
      <c r="E31" s="50">
        <v>44424</v>
      </c>
      <c r="F31" s="63">
        <f>E31</f>
        <v>44424</v>
      </c>
      <c r="G31" s="51">
        <v>900</v>
      </c>
      <c r="H31" s="42" t="s">
        <v>96</v>
      </c>
      <c r="I31" s="42" t="s">
        <v>95</v>
      </c>
      <c r="J31" s="59" t="s">
        <v>16</v>
      </c>
      <c r="K31" s="42"/>
    </row>
    <row r="32" spans="2:11" s="11" customFormat="1" ht="30" customHeight="1">
      <c r="B32" s="53">
        <v>57</v>
      </c>
      <c r="C32" s="54">
        <v>2</v>
      </c>
      <c r="D32" s="42" t="s">
        <v>40</v>
      </c>
      <c r="E32" s="50">
        <v>44426</v>
      </c>
      <c r="F32" s="63">
        <f t="shared" si="0"/>
        <v>44426</v>
      </c>
      <c r="G32" s="51">
        <v>900</v>
      </c>
      <c r="H32" s="42" t="s">
        <v>97</v>
      </c>
      <c r="I32" s="42" t="s">
        <v>98</v>
      </c>
      <c r="J32" s="59" t="s">
        <v>4</v>
      </c>
      <c r="K32" s="42"/>
    </row>
    <row r="33" spans="2:11" s="11" customFormat="1" ht="62.25" customHeight="1">
      <c r="B33" s="53">
        <v>62</v>
      </c>
      <c r="C33" s="54">
        <v>2</v>
      </c>
      <c r="D33" s="55" t="s">
        <v>33</v>
      </c>
      <c r="E33" s="50">
        <v>44433</v>
      </c>
      <c r="F33" s="63">
        <f t="shared" si="0"/>
        <v>44433</v>
      </c>
      <c r="G33" s="51">
        <v>900</v>
      </c>
      <c r="H33" s="42" t="s">
        <v>99</v>
      </c>
      <c r="I33" s="42" t="s">
        <v>100</v>
      </c>
      <c r="J33" s="59" t="s">
        <v>1</v>
      </c>
      <c r="K33" s="42"/>
    </row>
    <row r="34" spans="2:11" s="11" customFormat="1" ht="30" customHeight="1">
      <c r="B34" s="53">
        <v>64</v>
      </c>
      <c r="C34" s="54">
        <v>2</v>
      </c>
      <c r="D34" s="55" t="s">
        <v>103</v>
      </c>
      <c r="E34" s="50">
        <v>44433</v>
      </c>
      <c r="F34" s="63">
        <f t="shared" si="0"/>
        <v>44433</v>
      </c>
      <c r="G34" s="51">
        <v>900</v>
      </c>
      <c r="H34" s="42" t="s">
        <v>102</v>
      </c>
      <c r="I34" s="42" t="s">
        <v>101</v>
      </c>
      <c r="J34" s="59" t="s">
        <v>2</v>
      </c>
      <c r="K34" s="42"/>
    </row>
    <row r="35" spans="2:11" s="11" customFormat="1" ht="30" customHeight="1">
      <c r="B35" s="53">
        <v>67</v>
      </c>
      <c r="C35" s="54">
        <v>2</v>
      </c>
      <c r="D35" s="55" t="s">
        <v>33</v>
      </c>
      <c r="E35" s="50">
        <v>44438</v>
      </c>
      <c r="F35" s="63">
        <f t="shared" ref="F35:F64" si="1">E35</f>
        <v>44438</v>
      </c>
      <c r="G35" s="51">
        <v>900</v>
      </c>
      <c r="H35" s="42" t="s">
        <v>105</v>
      </c>
      <c r="I35" s="42" t="s">
        <v>104</v>
      </c>
      <c r="J35" s="59" t="s">
        <v>2</v>
      </c>
      <c r="K35" s="42"/>
    </row>
    <row r="36" spans="2:11" s="11" customFormat="1" ht="30" customHeight="1">
      <c r="B36" s="53">
        <v>70</v>
      </c>
      <c r="C36" s="54">
        <v>2</v>
      </c>
      <c r="D36" s="55" t="s">
        <v>33</v>
      </c>
      <c r="E36" s="50">
        <v>44440</v>
      </c>
      <c r="F36" s="63">
        <f>E36</f>
        <v>44440</v>
      </c>
      <c r="G36" s="51">
        <v>900</v>
      </c>
      <c r="H36" s="42" t="s">
        <v>106</v>
      </c>
      <c r="I36" s="42" t="s">
        <v>107</v>
      </c>
      <c r="J36" s="59" t="s">
        <v>1</v>
      </c>
      <c r="K36" s="42"/>
    </row>
    <row r="37" spans="2:11" s="11" customFormat="1" ht="30" customHeight="1">
      <c r="B37" s="53">
        <v>71</v>
      </c>
      <c r="C37" s="54">
        <v>2</v>
      </c>
      <c r="D37" s="55" t="s">
        <v>33</v>
      </c>
      <c r="E37" s="50">
        <v>44445</v>
      </c>
      <c r="F37" s="63">
        <f t="shared" si="1"/>
        <v>44445</v>
      </c>
      <c r="G37" s="51">
        <v>900</v>
      </c>
      <c r="H37" s="42" t="s">
        <v>108</v>
      </c>
      <c r="I37" s="42" t="s">
        <v>109</v>
      </c>
      <c r="J37" s="59" t="s">
        <v>2</v>
      </c>
      <c r="K37" s="42"/>
    </row>
    <row r="38" spans="2:11" s="11" customFormat="1" ht="30" customHeight="1">
      <c r="B38" s="53">
        <v>72</v>
      </c>
      <c r="C38" s="54">
        <v>1</v>
      </c>
      <c r="D38" s="55" t="s">
        <v>33</v>
      </c>
      <c r="E38" s="50">
        <v>44377</v>
      </c>
      <c r="F38" s="63">
        <f t="shared" si="1"/>
        <v>44377</v>
      </c>
      <c r="G38" s="51">
        <v>900</v>
      </c>
      <c r="H38" s="42" t="s">
        <v>110</v>
      </c>
      <c r="I38" s="42" t="s">
        <v>111</v>
      </c>
      <c r="J38" s="59" t="s">
        <v>2</v>
      </c>
      <c r="K38" s="42"/>
    </row>
    <row r="39" spans="2:11" s="11" customFormat="1" ht="47.25" customHeight="1">
      <c r="B39" s="53">
        <v>74</v>
      </c>
      <c r="C39" s="54">
        <v>2</v>
      </c>
      <c r="D39" s="55" t="s">
        <v>33</v>
      </c>
      <c r="E39" s="50">
        <v>44388</v>
      </c>
      <c r="F39" s="63">
        <f t="shared" si="1"/>
        <v>44388</v>
      </c>
      <c r="G39" s="51">
        <v>900</v>
      </c>
      <c r="H39" s="42" t="s">
        <v>113</v>
      </c>
      <c r="I39" s="42" t="s">
        <v>112</v>
      </c>
      <c r="J39" s="59" t="s">
        <v>2</v>
      </c>
      <c r="K39" s="42"/>
    </row>
    <row r="40" spans="2:11" s="11" customFormat="1" ht="30" customHeight="1">
      <c r="B40" s="53">
        <v>78</v>
      </c>
      <c r="C40" s="54">
        <v>2</v>
      </c>
      <c r="D40" s="55" t="s">
        <v>33</v>
      </c>
      <c r="E40" s="50">
        <v>44452</v>
      </c>
      <c r="F40" s="63">
        <f>E40</f>
        <v>44452</v>
      </c>
      <c r="G40" s="51">
        <v>900</v>
      </c>
      <c r="H40" s="42" t="s">
        <v>114</v>
      </c>
      <c r="I40" s="42" t="s">
        <v>115</v>
      </c>
      <c r="J40" s="59" t="s">
        <v>4</v>
      </c>
      <c r="K40" s="42"/>
    </row>
    <row r="41" spans="2:11" s="11" customFormat="1" ht="30" customHeight="1">
      <c r="B41" s="53">
        <v>80</v>
      </c>
      <c r="C41" s="54">
        <v>3</v>
      </c>
      <c r="D41" s="55" t="s">
        <v>33</v>
      </c>
      <c r="E41" s="50">
        <v>44460</v>
      </c>
      <c r="F41" s="63">
        <f t="shared" si="1"/>
        <v>44460</v>
      </c>
      <c r="G41" s="51">
        <v>900</v>
      </c>
      <c r="H41" s="42" t="s">
        <v>117</v>
      </c>
      <c r="I41" s="42" t="s">
        <v>116</v>
      </c>
      <c r="J41" s="59" t="s">
        <v>15</v>
      </c>
      <c r="K41" s="42"/>
    </row>
    <row r="42" spans="2:11" s="11" customFormat="1" ht="30" customHeight="1">
      <c r="B42" s="53">
        <v>82</v>
      </c>
      <c r="C42" s="54">
        <v>2</v>
      </c>
      <c r="D42" s="55" t="s">
        <v>33</v>
      </c>
      <c r="E42" s="50">
        <v>44460</v>
      </c>
      <c r="F42" s="63">
        <f t="shared" si="1"/>
        <v>44460</v>
      </c>
      <c r="G42" s="51">
        <v>900</v>
      </c>
      <c r="H42" s="42" t="s">
        <v>118</v>
      </c>
      <c r="I42" s="42" t="s">
        <v>119</v>
      </c>
      <c r="J42" s="59" t="s">
        <v>2</v>
      </c>
      <c r="K42" s="42"/>
    </row>
    <row r="43" spans="2:11" s="11" customFormat="1" ht="110.25" customHeight="1">
      <c r="B43" s="53">
        <v>84</v>
      </c>
      <c r="C43" s="54">
        <v>3</v>
      </c>
      <c r="D43" s="55" t="s">
        <v>33</v>
      </c>
      <c r="E43" s="50">
        <v>44467</v>
      </c>
      <c r="F43" s="63">
        <f t="shared" si="1"/>
        <v>44467</v>
      </c>
      <c r="G43" s="51">
        <v>900</v>
      </c>
      <c r="H43" s="42" t="s">
        <v>121</v>
      </c>
      <c r="I43" s="42" t="s">
        <v>120</v>
      </c>
      <c r="J43" s="59" t="s">
        <v>16</v>
      </c>
      <c r="K43" s="42"/>
    </row>
    <row r="44" spans="2:11" s="11" customFormat="1" ht="30" customHeight="1">
      <c r="B44" s="53">
        <v>85</v>
      </c>
      <c r="C44" s="54">
        <v>1</v>
      </c>
      <c r="D44" s="55" t="s">
        <v>33</v>
      </c>
      <c r="E44" s="50">
        <v>44467</v>
      </c>
      <c r="F44" s="63">
        <f>E44</f>
        <v>44467</v>
      </c>
      <c r="G44" s="51">
        <v>900</v>
      </c>
      <c r="H44" s="42" t="s">
        <v>123</v>
      </c>
      <c r="I44" s="42" t="s">
        <v>122</v>
      </c>
      <c r="J44" s="59" t="s">
        <v>4</v>
      </c>
      <c r="K44" s="42"/>
    </row>
    <row r="45" spans="2:11" s="11" customFormat="1" ht="55.5" customHeight="1">
      <c r="B45" s="53">
        <v>87</v>
      </c>
      <c r="C45" s="54">
        <v>2</v>
      </c>
      <c r="D45" s="55" t="s">
        <v>33</v>
      </c>
      <c r="E45" s="50">
        <v>44473</v>
      </c>
      <c r="F45" s="63">
        <f t="shared" si="1"/>
        <v>44473</v>
      </c>
      <c r="G45" s="51">
        <v>900</v>
      </c>
      <c r="H45" s="42" t="s">
        <v>124</v>
      </c>
      <c r="I45" s="42" t="s">
        <v>125</v>
      </c>
      <c r="J45" s="59" t="s">
        <v>13</v>
      </c>
      <c r="K45" s="42"/>
    </row>
    <row r="46" spans="2:11" s="11" customFormat="1" ht="30" customHeight="1">
      <c r="B46" s="53">
        <v>89</v>
      </c>
      <c r="C46" s="54">
        <v>2</v>
      </c>
      <c r="D46" s="55" t="s">
        <v>33</v>
      </c>
      <c r="E46" s="50">
        <v>44473</v>
      </c>
      <c r="F46" s="63">
        <v>44473</v>
      </c>
      <c r="G46" s="51">
        <v>900</v>
      </c>
      <c r="H46" s="42" t="s">
        <v>127</v>
      </c>
      <c r="I46" s="42" t="s">
        <v>126</v>
      </c>
      <c r="J46" s="59" t="s">
        <v>14</v>
      </c>
      <c r="K46" s="42"/>
    </row>
    <row r="47" spans="2:11" s="11" customFormat="1" ht="55.5" customHeight="1">
      <c r="B47" s="53">
        <v>93</v>
      </c>
      <c r="C47" s="54">
        <v>3</v>
      </c>
      <c r="D47" s="55" t="s">
        <v>128</v>
      </c>
      <c r="E47" s="50">
        <v>44477</v>
      </c>
      <c r="F47" s="63">
        <f t="shared" si="1"/>
        <v>44477</v>
      </c>
      <c r="G47" s="51">
        <v>900</v>
      </c>
      <c r="H47" s="42" t="s">
        <v>129</v>
      </c>
      <c r="I47" s="42" t="s">
        <v>130</v>
      </c>
      <c r="J47" s="59" t="s">
        <v>15</v>
      </c>
      <c r="K47" s="42"/>
    </row>
    <row r="48" spans="2:11" s="11" customFormat="1" ht="30" customHeight="1">
      <c r="B48" s="53">
        <v>94</v>
      </c>
      <c r="C48" s="54">
        <v>3</v>
      </c>
      <c r="D48" s="55" t="s">
        <v>128</v>
      </c>
      <c r="E48" s="50">
        <v>44480</v>
      </c>
      <c r="F48" s="63">
        <f t="shared" si="1"/>
        <v>44480</v>
      </c>
      <c r="G48" s="51">
        <v>900</v>
      </c>
      <c r="H48" s="42" t="s">
        <v>129</v>
      </c>
      <c r="I48" s="42" t="s">
        <v>131</v>
      </c>
      <c r="J48" s="59" t="s">
        <v>15</v>
      </c>
      <c r="K48" s="42"/>
    </row>
    <row r="49" spans="2:11" s="11" customFormat="1" ht="74.25" customHeight="1">
      <c r="B49" s="53">
        <v>100</v>
      </c>
      <c r="C49" s="54">
        <v>3</v>
      </c>
      <c r="D49" s="55" t="s">
        <v>33</v>
      </c>
      <c r="E49" s="50">
        <v>44490</v>
      </c>
      <c r="F49" s="63">
        <f t="shared" si="1"/>
        <v>44490</v>
      </c>
      <c r="G49" s="51">
        <v>900</v>
      </c>
      <c r="H49" s="42" t="s">
        <v>133</v>
      </c>
      <c r="I49" s="42" t="s">
        <v>132</v>
      </c>
      <c r="J49" s="59"/>
      <c r="K49" s="42"/>
    </row>
    <row r="50" spans="2:11" s="11" customFormat="1" ht="30" customHeight="1">
      <c r="B50" s="53">
        <v>102</v>
      </c>
      <c r="C50" s="54">
        <v>2</v>
      </c>
      <c r="D50" s="55" t="s">
        <v>33</v>
      </c>
      <c r="E50" s="50">
        <v>44497</v>
      </c>
      <c r="F50" s="63">
        <f t="shared" si="1"/>
        <v>44497</v>
      </c>
      <c r="G50" s="51">
        <v>900</v>
      </c>
      <c r="H50" s="42" t="s">
        <v>134</v>
      </c>
      <c r="I50" s="42" t="s">
        <v>135</v>
      </c>
      <c r="J50" s="59"/>
      <c r="K50" s="42"/>
    </row>
    <row r="51" spans="2:11" s="11" customFormat="1" ht="30" customHeight="1">
      <c r="B51" s="53">
        <v>106</v>
      </c>
      <c r="C51" s="54">
        <v>3</v>
      </c>
      <c r="D51" s="55" t="s">
        <v>136</v>
      </c>
      <c r="E51" s="50">
        <v>44504</v>
      </c>
      <c r="F51" s="63">
        <f t="shared" ref="F51:F52" si="2">E51</f>
        <v>44504</v>
      </c>
      <c r="G51" s="51">
        <v>900</v>
      </c>
      <c r="H51" s="42" t="s">
        <v>137</v>
      </c>
      <c r="I51" s="42" t="s">
        <v>138</v>
      </c>
      <c r="J51" s="59"/>
      <c r="K51" s="42"/>
    </row>
    <row r="52" spans="2:11" s="11" customFormat="1" ht="48.75" customHeight="1">
      <c r="B52" s="53">
        <v>109</v>
      </c>
      <c r="C52" s="54">
        <v>2</v>
      </c>
      <c r="D52" s="55" t="s">
        <v>33</v>
      </c>
      <c r="E52" s="50">
        <v>44508</v>
      </c>
      <c r="F52" s="63">
        <f t="shared" si="2"/>
        <v>44508</v>
      </c>
      <c r="G52" s="51">
        <v>900</v>
      </c>
      <c r="H52" s="42" t="s">
        <v>140</v>
      </c>
      <c r="I52" s="42" t="s">
        <v>139</v>
      </c>
      <c r="J52" s="59"/>
      <c r="K52" s="42"/>
    </row>
    <row r="53" spans="2:11" s="11" customFormat="1" ht="30" customHeight="1">
      <c r="B53" s="53">
        <v>111</v>
      </c>
      <c r="C53" s="54">
        <v>2</v>
      </c>
      <c r="D53" s="55" t="s">
        <v>33</v>
      </c>
      <c r="E53" s="50">
        <v>44508</v>
      </c>
      <c r="F53" s="63">
        <f>E53</f>
        <v>44508</v>
      </c>
      <c r="G53" s="51">
        <v>900</v>
      </c>
      <c r="H53" s="42" t="s">
        <v>142</v>
      </c>
      <c r="I53" s="42" t="s">
        <v>141</v>
      </c>
      <c r="J53" s="59"/>
      <c r="K53" s="42"/>
    </row>
    <row r="54" spans="2:11" s="11" customFormat="1" ht="30" customHeight="1">
      <c r="B54" s="53">
        <v>112</v>
      </c>
      <c r="C54" s="54">
        <v>2</v>
      </c>
      <c r="D54" s="55" t="s">
        <v>33</v>
      </c>
      <c r="E54" s="50">
        <v>44508</v>
      </c>
      <c r="F54" s="63">
        <f>E54</f>
        <v>44508</v>
      </c>
      <c r="G54" s="51">
        <v>900</v>
      </c>
      <c r="H54" s="42" t="s">
        <v>143</v>
      </c>
      <c r="I54" s="42" t="s">
        <v>144</v>
      </c>
      <c r="J54" s="59"/>
      <c r="K54" s="42"/>
    </row>
    <row r="55" spans="2:11" s="11" customFormat="1" ht="30" customHeight="1">
      <c r="B55" s="53">
        <v>115</v>
      </c>
      <c r="C55" s="54">
        <v>2</v>
      </c>
      <c r="D55" s="55" t="s">
        <v>33</v>
      </c>
      <c r="E55" s="50">
        <v>44515</v>
      </c>
      <c r="F55" s="63">
        <f t="shared" ref="F55" si="3">E55</f>
        <v>44515</v>
      </c>
      <c r="G55" s="51">
        <v>900</v>
      </c>
      <c r="H55" s="42" t="s">
        <v>148</v>
      </c>
      <c r="I55" s="42" t="s">
        <v>147</v>
      </c>
      <c r="J55" s="59"/>
      <c r="K55" s="42"/>
    </row>
    <row r="56" spans="2:11" s="11" customFormat="1" ht="88.5" customHeight="1">
      <c r="B56" s="53">
        <v>116</v>
      </c>
      <c r="C56" s="54">
        <v>3</v>
      </c>
      <c r="D56" s="55" t="s">
        <v>151</v>
      </c>
      <c r="E56" s="50">
        <v>44515</v>
      </c>
      <c r="F56" s="63">
        <f t="shared" ref="F56" si="4">E56</f>
        <v>44515</v>
      </c>
      <c r="G56" s="51">
        <v>900</v>
      </c>
      <c r="H56" s="42" t="s">
        <v>146</v>
      </c>
      <c r="I56" s="42" t="s">
        <v>145</v>
      </c>
      <c r="J56" s="59" t="s">
        <v>1</v>
      </c>
      <c r="K56" s="42"/>
    </row>
    <row r="57" spans="2:11" s="11" customFormat="1" ht="30" customHeight="1">
      <c r="B57" s="53">
        <v>119</v>
      </c>
      <c r="C57" s="54">
        <v>3</v>
      </c>
      <c r="D57" s="55" t="s">
        <v>149</v>
      </c>
      <c r="E57" s="50">
        <v>44516</v>
      </c>
      <c r="F57" s="63">
        <f t="shared" si="1"/>
        <v>44516</v>
      </c>
      <c r="G57" s="51">
        <v>900</v>
      </c>
      <c r="H57" s="42" t="s">
        <v>96</v>
      </c>
      <c r="I57" s="42" t="s">
        <v>150</v>
      </c>
      <c r="J57" s="59" t="s">
        <v>4</v>
      </c>
      <c r="K57" s="42"/>
    </row>
    <row r="58" spans="2:11" s="11" customFormat="1" ht="30" customHeight="1">
      <c r="B58" s="53">
        <v>120</v>
      </c>
      <c r="C58" s="54">
        <v>2</v>
      </c>
      <c r="D58" s="55" t="s">
        <v>33</v>
      </c>
      <c r="E58" s="50">
        <v>44526</v>
      </c>
      <c r="F58" s="63">
        <f t="shared" si="1"/>
        <v>44526</v>
      </c>
      <c r="G58" s="51">
        <v>900</v>
      </c>
      <c r="H58" s="42" t="s">
        <v>152</v>
      </c>
      <c r="I58" s="42" t="s">
        <v>153</v>
      </c>
      <c r="J58" s="59" t="s">
        <v>1</v>
      </c>
      <c r="K58" s="42"/>
    </row>
    <row r="59" spans="2:11" s="11" customFormat="1" ht="30" customHeight="1">
      <c r="B59" s="53">
        <v>121</v>
      </c>
      <c r="C59" s="54">
        <v>3</v>
      </c>
      <c r="D59" s="55" t="s">
        <v>33</v>
      </c>
      <c r="E59" s="50">
        <v>44526</v>
      </c>
      <c r="F59" s="63">
        <f t="shared" ref="F59" si="5">E59</f>
        <v>44526</v>
      </c>
      <c r="G59" s="51">
        <v>900</v>
      </c>
      <c r="H59" s="42" t="s">
        <v>154</v>
      </c>
      <c r="I59" s="42" t="s">
        <v>155</v>
      </c>
      <c r="J59" s="59" t="s">
        <v>2</v>
      </c>
      <c r="K59" s="42"/>
    </row>
    <row r="60" spans="2:11" s="11" customFormat="1" ht="30" customHeight="1">
      <c r="B60" s="53">
        <v>124</v>
      </c>
      <c r="C60" s="54">
        <v>3</v>
      </c>
      <c r="D60" s="55" t="s">
        <v>156</v>
      </c>
      <c r="E60" s="50">
        <v>44529</v>
      </c>
      <c r="F60" s="63">
        <f t="shared" ref="F60" si="6">E60</f>
        <v>44529</v>
      </c>
      <c r="G60" s="51">
        <v>900</v>
      </c>
      <c r="H60" s="42" t="s">
        <v>157</v>
      </c>
      <c r="I60" s="42" t="s">
        <v>158</v>
      </c>
      <c r="J60" s="59" t="s">
        <v>2</v>
      </c>
      <c r="K60" s="42"/>
    </row>
    <row r="61" spans="2:11" s="11" customFormat="1" ht="30" customHeight="1">
      <c r="B61" s="53">
        <v>125</v>
      </c>
      <c r="C61" s="54">
        <v>2</v>
      </c>
      <c r="D61" s="55" t="s">
        <v>33</v>
      </c>
      <c r="E61" s="50">
        <v>44536</v>
      </c>
      <c r="F61" s="63">
        <f t="shared" si="1"/>
        <v>44536</v>
      </c>
      <c r="G61" s="51">
        <v>900</v>
      </c>
      <c r="H61" s="42" t="s">
        <v>159</v>
      </c>
      <c r="I61" s="42" t="s">
        <v>160</v>
      </c>
      <c r="J61" s="59"/>
      <c r="K61" s="42"/>
    </row>
    <row r="62" spans="2:11" s="11" customFormat="1" ht="30" customHeight="1">
      <c r="B62" s="53">
        <v>126</v>
      </c>
      <c r="C62" s="54">
        <v>2</v>
      </c>
      <c r="D62" s="55" t="s">
        <v>33</v>
      </c>
      <c r="E62" s="50">
        <v>44536</v>
      </c>
      <c r="F62" s="63">
        <v>44536</v>
      </c>
      <c r="G62" s="51">
        <v>900</v>
      </c>
      <c r="H62" s="42" t="s">
        <v>161</v>
      </c>
      <c r="I62" s="42" t="s">
        <v>162</v>
      </c>
      <c r="J62" s="59"/>
      <c r="K62" s="42"/>
    </row>
    <row r="63" spans="2:11" s="11" customFormat="1" ht="30" customHeight="1">
      <c r="B63" s="53">
        <v>128</v>
      </c>
      <c r="C63" s="54">
        <v>2</v>
      </c>
      <c r="D63" s="55" t="s">
        <v>40</v>
      </c>
      <c r="E63" s="50">
        <v>44536</v>
      </c>
      <c r="F63" s="63">
        <f t="shared" si="1"/>
        <v>44536</v>
      </c>
      <c r="G63" s="51">
        <v>900</v>
      </c>
      <c r="H63" s="42" t="s">
        <v>163</v>
      </c>
      <c r="I63" s="42" t="s">
        <v>164</v>
      </c>
      <c r="J63" s="59"/>
      <c r="K63" s="42"/>
    </row>
    <row r="64" spans="2:11" s="11" customFormat="1" ht="30" customHeight="1">
      <c r="B64" s="53">
        <v>129</v>
      </c>
      <c r="C64" s="54">
        <v>2</v>
      </c>
      <c r="D64" s="55" t="s">
        <v>40</v>
      </c>
      <c r="E64" s="50">
        <v>44537</v>
      </c>
      <c r="F64" s="63">
        <f t="shared" si="1"/>
        <v>44537</v>
      </c>
      <c r="G64" s="51">
        <v>900</v>
      </c>
      <c r="H64" s="42" t="s">
        <v>166</v>
      </c>
      <c r="I64" s="42" t="s">
        <v>165</v>
      </c>
      <c r="J64" s="59"/>
      <c r="K64" s="42"/>
    </row>
  </sheetData>
  <sheetProtection algorithmName="SHA-512" hashValue="khZzZKk3qVmU5V08/R0dQPVmLS397VQEh2a/d/GX7PoQM463z7kgf1r1pcFo0Afn5BjAjZrJ0nGqFNysr6Y1zw==" saltValue="8kU0C3neaIiRTK+WSpaapg==" spinCount="100000" sheet="1" objects="1" scenarios="1"/>
  <sortState ref="A34:S57">
    <sortCondition ref="B34:B57"/>
  </sortState>
  <mergeCells count="1">
    <mergeCell ref="B2:C2"/>
  </mergeCells>
  <phoneticPr fontId="1"/>
  <conditionalFormatting sqref="F4:F17 F61:F64 F56:F58 F45:F50 F41:F43 F37:F39 F30:F35 F19:F25 F27:F28">
    <cfRule type="expression" dxfId="13" priority="52">
      <formula>$E4=""</formula>
    </cfRule>
  </conditionalFormatting>
  <conditionalFormatting sqref="F18">
    <cfRule type="expression" dxfId="12" priority="30">
      <formula>$E18=""</formula>
    </cfRule>
  </conditionalFormatting>
  <conditionalFormatting sqref="F26">
    <cfRule type="expression" dxfId="11" priority="29">
      <formula>$E26=""</formula>
    </cfRule>
  </conditionalFormatting>
  <conditionalFormatting sqref="F29">
    <cfRule type="expression" dxfId="10" priority="28">
      <formula>$E29=""</formula>
    </cfRule>
  </conditionalFormatting>
  <conditionalFormatting sqref="F36">
    <cfRule type="expression" dxfId="9" priority="25">
      <formula>$E36=""</formula>
    </cfRule>
  </conditionalFormatting>
  <conditionalFormatting sqref="F40">
    <cfRule type="expression" dxfId="8" priority="24">
      <formula>$E40=""</formula>
    </cfRule>
  </conditionalFormatting>
  <conditionalFormatting sqref="F44">
    <cfRule type="expression" dxfId="7" priority="22">
      <formula>$E44=""</formula>
    </cfRule>
  </conditionalFormatting>
  <conditionalFormatting sqref="F51">
    <cfRule type="expression" dxfId="6" priority="13">
      <formula>$E51=""</formula>
    </cfRule>
  </conditionalFormatting>
  <conditionalFormatting sqref="F52">
    <cfRule type="expression" dxfId="5" priority="10">
      <formula>$E52=""</formula>
    </cfRule>
  </conditionalFormatting>
  <conditionalFormatting sqref="F53">
    <cfRule type="expression" dxfId="4" priority="9">
      <formula>$E53=""</formula>
    </cfRule>
  </conditionalFormatting>
  <conditionalFormatting sqref="F54">
    <cfRule type="expression" dxfId="3" priority="8">
      <formula>$E54=""</formula>
    </cfRule>
  </conditionalFormatting>
  <conditionalFormatting sqref="F55">
    <cfRule type="expression" dxfId="2" priority="4">
      <formula>$E55=""</formula>
    </cfRule>
  </conditionalFormatting>
  <conditionalFormatting sqref="F59">
    <cfRule type="expression" dxfId="1" priority="3">
      <formula>$E59=""</formula>
    </cfRule>
  </conditionalFormatting>
  <conditionalFormatting sqref="F60">
    <cfRule type="expression" dxfId="0" priority="1">
      <formula>$E60=""</formula>
    </cfRule>
  </conditionalFormatting>
  <pageMargins left="0.70866141732283472" right="0.70866141732283472" top="0.74803149606299213" bottom="0.74803149606299213" header="0.31496062992125984" footer="0.31496062992125984"/>
  <pageSetup paperSize="9" scale="88" fitToHeight="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x14:formula1>
            <xm:f>選択肢!$C$3:$C$9</xm:f>
          </x14:formula1>
          <xm:sqref>J4:J64</xm:sqref>
        </x14:dataValidation>
        <x14:dataValidation type="list" allowBlank="1" showInputMessage="1" showErrorMessage="1">
          <x14:formula1>
            <xm:f>選択肢!$F$3:$F$5</xm:f>
          </x14:formula1>
          <xm:sqref>C4:C64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1"/>
  <sheetViews>
    <sheetView workbookViewId="0">
      <selection activeCell="G10" sqref="G10"/>
    </sheetView>
  </sheetViews>
  <sheetFormatPr defaultColWidth="7.5" defaultRowHeight="20.100000000000001" customHeight="1"/>
  <cols>
    <col min="1" max="1" width="7.5" style="1"/>
    <col min="2" max="2" width="8.875" style="1" customWidth="1"/>
    <col min="3" max="3" width="15.875" style="13" customWidth="1"/>
    <col min="4" max="4" width="7.5" style="13"/>
    <col min="5" max="5" width="14" style="13" customWidth="1"/>
    <col min="6" max="6" width="7.5" style="13"/>
    <col min="7" max="11" width="7.5" style="1"/>
    <col min="12" max="16" width="7.5" style="13"/>
    <col min="17" max="16384" width="7.5" style="1"/>
  </cols>
  <sheetData>
    <row r="2" spans="2:6" ht="13.5">
      <c r="B2" s="1" t="s">
        <v>3</v>
      </c>
      <c r="E2" s="83" t="s">
        <v>31</v>
      </c>
      <c r="F2" s="83"/>
    </row>
    <row r="3" spans="2:6" ht="13.5">
      <c r="B3" s="14">
        <v>1</v>
      </c>
      <c r="C3" s="15" t="s">
        <v>4</v>
      </c>
      <c r="E3" s="15" t="s">
        <v>32</v>
      </c>
      <c r="F3" s="14">
        <v>1</v>
      </c>
    </row>
    <row r="4" spans="2:6" ht="13.5">
      <c r="B4" s="14">
        <v>2</v>
      </c>
      <c r="C4" s="15" t="s">
        <v>5</v>
      </c>
      <c r="E4" s="15" t="s">
        <v>33</v>
      </c>
      <c r="F4" s="14">
        <v>2</v>
      </c>
    </row>
    <row r="5" spans="2:6" ht="13.5">
      <c r="B5" s="14">
        <v>3</v>
      </c>
      <c r="C5" s="15" t="s">
        <v>6</v>
      </c>
      <c r="E5" s="15" t="s">
        <v>34</v>
      </c>
      <c r="F5" s="14">
        <v>3</v>
      </c>
    </row>
    <row r="6" spans="2:6" ht="13.5">
      <c r="B6" s="14">
        <v>4</v>
      </c>
      <c r="C6" s="15" t="s">
        <v>7</v>
      </c>
    </row>
    <row r="7" spans="2:6" ht="13.5">
      <c r="B7" s="14">
        <v>5</v>
      </c>
      <c r="C7" s="15" t="s">
        <v>8</v>
      </c>
    </row>
    <row r="8" spans="2:6" ht="13.5">
      <c r="B8" s="14">
        <v>6</v>
      </c>
      <c r="C8" s="15" t="s">
        <v>9</v>
      </c>
    </row>
    <row r="9" spans="2:6" ht="13.5">
      <c r="B9" s="14">
        <v>7</v>
      </c>
      <c r="C9" s="15" t="s">
        <v>10</v>
      </c>
    </row>
    <row r="11" spans="2:6" ht="67.5">
      <c r="C11" s="16" t="s">
        <v>11</v>
      </c>
    </row>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0"/>
  <sheetViews>
    <sheetView workbookViewId="0">
      <selection activeCell="A2" sqref="A2"/>
    </sheetView>
  </sheetViews>
  <sheetFormatPr defaultRowHeight="13.5"/>
  <cols>
    <col min="1" max="1" width="2.125" style="17" customWidth="1"/>
    <col min="2" max="2" width="17.875" style="17" customWidth="1"/>
    <col min="3" max="14" width="8.125" style="17" customWidth="1"/>
    <col min="15" max="15" width="9.375" style="17" customWidth="1"/>
    <col min="16" max="16384" width="9" style="17"/>
  </cols>
  <sheetData>
    <row r="1" spans="2:15" ht="5.25" customHeight="1"/>
    <row r="2" spans="2:15" ht="18.75" customHeight="1">
      <c r="B2" s="36">
        <v>44287</v>
      </c>
      <c r="C2" s="37" t="s">
        <v>21</v>
      </c>
      <c r="D2" s="35"/>
    </row>
    <row r="3" spans="2:15" ht="15" customHeight="1"/>
    <row r="4" spans="2:15" ht="18.75" customHeight="1" thickBot="1">
      <c r="B4" s="18" t="s">
        <v>18</v>
      </c>
      <c r="C4" s="19"/>
      <c r="D4" s="19"/>
      <c r="E4" s="20"/>
      <c r="F4" s="20"/>
      <c r="O4" s="19"/>
    </row>
    <row r="5" spans="2:15" ht="15" customHeight="1" thickBot="1">
      <c r="B5" s="21" t="s">
        <v>17</v>
      </c>
      <c r="C5" s="22">
        <f>$B$2</f>
        <v>44287</v>
      </c>
      <c r="D5" s="23">
        <f>EDATE(C5,1)</f>
        <v>44317</v>
      </c>
      <c r="E5" s="23">
        <f t="shared" ref="E5:N5" si="0">EDATE(D5,1)</f>
        <v>44348</v>
      </c>
      <c r="F5" s="23">
        <f t="shared" si="0"/>
        <v>44378</v>
      </c>
      <c r="G5" s="23">
        <f t="shared" si="0"/>
        <v>44409</v>
      </c>
      <c r="H5" s="23">
        <f t="shared" si="0"/>
        <v>44440</v>
      </c>
      <c r="I5" s="23">
        <f t="shared" si="0"/>
        <v>44470</v>
      </c>
      <c r="J5" s="23">
        <f t="shared" si="0"/>
        <v>44501</v>
      </c>
      <c r="K5" s="23">
        <f t="shared" si="0"/>
        <v>44531</v>
      </c>
      <c r="L5" s="23">
        <f t="shared" si="0"/>
        <v>44562</v>
      </c>
      <c r="M5" s="23">
        <f t="shared" si="0"/>
        <v>44593</v>
      </c>
      <c r="N5" s="24">
        <f t="shared" si="0"/>
        <v>44621</v>
      </c>
      <c r="O5" s="34" t="s">
        <v>20</v>
      </c>
    </row>
    <row r="6" spans="2:15" ht="15" customHeight="1">
      <c r="B6" s="85" t="s">
        <v>4</v>
      </c>
      <c r="C6" s="25" t="e">
        <f>COUNTIFS('2021年度全件'!$C$4:$C$64,1,'2021年度全件'!#REF!,C$49,'2021年度全件'!#REF!,C$50,'2021年度全件'!$J$4:$J$64,$B6)</f>
        <v>#REF!</v>
      </c>
      <c r="D6" s="25" t="e">
        <f>COUNTIFS('2021年度全件'!$C$4:$C$64,1,'2021年度全件'!#REF!,D$49,'2021年度全件'!#REF!,D$50,'2021年度全件'!$J$4:$J$64,$B6)</f>
        <v>#REF!</v>
      </c>
      <c r="E6" s="25" t="e">
        <f>COUNTIFS('2021年度全件'!$C$4:$C$64,1,'2021年度全件'!#REF!,E$49,'2021年度全件'!#REF!,E$50,'2021年度全件'!$J$4:$J$64,$B6)</f>
        <v>#REF!</v>
      </c>
      <c r="F6" s="25" t="e">
        <f>COUNTIFS('2021年度全件'!$C$4:$C$64,1,'2021年度全件'!#REF!,F$49,'2021年度全件'!#REF!,F$50,'2021年度全件'!$J$4:$J$64,$B6)</f>
        <v>#REF!</v>
      </c>
      <c r="G6" s="25" t="e">
        <f>COUNTIFS('2021年度全件'!$C$4:$C$64,1,'2021年度全件'!#REF!,G$49,'2021年度全件'!#REF!,G$50,'2021年度全件'!$J$4:$J$64,$B6)</f>
        <v>#REF!</v>
      </c>
      <c r="H6" s="25" t="e">
        <f>COUNTIFS('2021年度全件'!$C$4:$C$64,1,'2021年度全件'!#REF!,H$49,'2021年度全件'!#REF!,H$50,'2021年度全件'!$J$4:$J$64,$B6)</f>
        <v>#REF!</v>
      </c>
      <c r="I6" s="25" t="e">
        <f>COUNTIFS('2021年度全件'!$C$4:$C$64,1,'2021年度全件'!#REF!,I$49,'2021年度全件'!#REF!,I$50,'2021年度全件'!$J$4:$J$64,$B6)</f>
        <v>#REF!</v>
      </c>
      <c r="J6" s="25" t="e">
        <f>COUNTIFS('2021年度全件'!$C$4:$C$64,1,'2021年度全件'!#REF!,J$49,'2021年度全件'!#REF!,J$50,'2021年度全件'!$J$4:$J$64,$B6)</f>
        <v>#REF!</v>
      </c>
      <c r="K6" s="25" t="e">
        <f>COUNTIFS('2021年度全件'!$C$4:$C$64,1,'2021年度全件'!#REF!,K$49,'2021年度全件'!#REF!,K$50,'2021年度全件'!$J$4:$J$64,$B6)</f>
        <v>#REF!</v>
      </c>
      <c r="L6" s="25" t="e">
        <f>COUNTIFS('2021年度全件'!$C$4:$C$64,1,'2021年度全件'!#REF!,L$49,'2021年度全件'!#REF!,L$50,'2021年度全件'!$J$4:$J$64,$B6)</f>
        <v>#REF!</v>
      </c>
      <c r="M6" s="25" t="e">
        <f>COUNTIFS('2021年度全件'!$C$4:$C$64,1,'2021年度全件'!#REF!,M$49,'2021年度全件'!#REF!,M$50,'2021年度全件'!$J$4:$J$64,$B6)</f>
        <v>#REF!</v>
      </c>
      <c r="N6" s="25" t="e">
        <f>COUNTIFS('2021年度全件'!$C$4:$C$64,1,'2021年度全件'!#REF!,N$49,'2021年度全件'!#REF!,N$50,'2021年度全件'!$J$4:$J$64,$B6)</f>
        <v>#REF!</v>
      </c>
      <c r="O6" s="66" t="e">
        <f t="shared" ref="O6:O13" si="1">SUM(C6:N6)</f>
        <v>#REF!</v>
      </c>
    </row>
    <row r="7" spans="2:15" ht="15" customHeight="1">
      <c r="B7" s="85" t="s">
        <v>5</v>
      </c>
      <c r="C7" s="25" t="e">
        <f>COUNTIFS('2021年度全件'!$C$4:$C$64,1,'2021年度全件'!#REF!,C$49,'2021年度全件'!#REF!,C$50,'2021年度全件'!$J$4:$J$64,$B7)</f>
        <v>#REF!</v>
      </c>
      <c r="D7" s="25" t="e">
        <f>COUNTIFS('2021年度全件'!$C$4:$C$64,1,'2021年度全件'!#REF!,D$49,'2021年度全件'!#REF!,D$50,'2021年度全件'!$J$4:$J$64,$B7)</f>
        <v>#REF!</v>
      </c>
      <c r="E7" s="25" t="e">
        <f>COUNTIFS('2021年度全件'!$C$4:$C$64,1,'2021年度全件'!#REF!,E$49,'2021年度全件'!#REF!,E$50,'2021年度全件'!$J$4:$J$64,$B7)</f>
        <v>#REF!</v>
      </c>
      <c r="F7" s="25" t="e">
        <f>COUNTIFS('2021年度全件'!$C$4:$C$64,1,'2021年度全件'!#REF!,F$49,'2021年度全件'!#REF!,F$50,'2021年度全件'!$J$4:$J$64,$B7)</f>
        <v>#REF!</v>
      </c>
      <c r="G7" s="25" t="e">
        <f>COUNTIFS('2021年度全件'!$C$4:$C$64,1,'2021年度全件'!#REF!,G$49,'2021年度全件'!#REF!,G$50,'2021年度全件'!$J$4:$J$64,$B7)</f>
        <v>#REF!</v>
      </c>
      <c r="H7" s="25" t="e">
        <f>COUNTIFS('2021年度全件'!$C$4:$C$64,1,'2021年度全件'!#REF!,H$49,'2021年度全件'!#REF!,H$50,'2021年度全件'!$J$4:$J$64,$B7)</f>
        <v>#REF!</v>
      </c>
      <c r="I7" s="25" t="e">
        <f>COUNTIFS('2021年度全件'!$C$4:$C$64,1,'2021年度全件'!#REF!,I$49,'2021年度全件'!#REF!,I$50,'2021年度全件'!$J$4:$J$64,$B7)</f>
        <v>#REF!</v>
      </c>
      <c r="J7" s="25" t="e">
        <f>COUNTIFS('2021年度全件'!$C$4:$C$64,1,'2021年度全件'!#REF!,J$49,'2021年度全件'!#REF!,J$50,'2021年度全件'!$J$4:$J$64,$B7)</f>
        <v>#REF!</v>
      </c>
      <c r="K7" s="25" t="e">
        <f>COUNTIFS('2021年度全件'!$C$4:$C$64,1,'2021年度全件'!#REF!,K$49,'2021年度全件'!#REF!,K$50,'2021年度全件'!$J$4:$J$64,$B7)</f>
        <v>#REF!</v>
      </c>
      <c r="L7" s="25" t="e">
        <f>COUNTIFS('2021年度全件'!$C$4:$C$64,1,'2021年度全件'!#REF!,L$49,'2021年度全件'!#REF!,L$50,'2021年度全件'!$J$4:$J$64,$B7)</f>
        <v>#REF!</v>
      </c>
      <c r="M7" s="25" t="e">
        <f>COUNTIFS('2021年度全件'!$C$4:$C$64,1,'2021年度全件'!#REF!,M$49,'2021年度全件'!#REF!,M$50,'2021年度全件'!$J$4:$J$64,$B7)</f>
        <v>#REF!</v>
      </c>
      <c r="N7" s="25" t="e">
        <f>COUNTIFS('2021年度全件'!$C$4:$C$64,1,'2021年度全件'!#REF!,N$49,'2021年度全件'!#REF!,N$50,'2021年度全件'!$J$4:$J$64,$B7)</f>
        <v>#REF!</v>
      </c>
      <c r="O7" s="67" t="e">
        <f t="shared" si="1"/>
        <v>#REF!</v>
      </c>
    </row>
    <row r="8" spans="2:15" ht="15" customHeight="1">
      <c r="B8" s="85" t="s">
        <v>6</v>
      </c>
      <c r="C8" s="25" t="e">
        <f>COUNTIFS('2021年度全件'!$C$4:$C$64,1,'2021年度全件'!#REF!,C$49,'2021年度全件'!#REF!,C$50,'2021年度全件'!$J$4:$J$64,$B8)</f>
        <v>#REF!</v>
      </c>
      <c r="D8" s="25" t="e">
        <f>COUNTIFS('2021年度全件'!$C$4:$C$64,1,'2021年度全件'!#REF!,D$49,'2021年度全件'!#REF!,D$50,'2021年度全件'!$J$4:$J$64,$B8)</f>
        <v>#REF!</v>
      </c>
      <c r="E8" s="25" t="e">
        <f>COUNTIFS('2021年度全件'!$C$4:$C$64,1,'2021年度全件'!#REF!,E$49,'2021年度全件'!#REF!,E$50,'2021年度全件'!$J$4:$J$64,$B8)</f>
        <v>#REF!</v>
      </c>
      <c r="F8" s="25" t="e">
        <f>COUNTIFS('2021年度全件'!$C$4:$C$64,1,'2021年度全件'!#REF!,F$49,'2021年度全件'!#REF!,F$50,'2021年度全件'!$J$4:$J$64,$B8)</f>
        <v>#REF!</v>
      </c>
      <c r="G8" s="25" t="e">
        <f>COUNTIFS('2021年度全件'!$C$4:$C$64,1,'2021年度全件'!#REF!,G$49,'2021年度全件'!#REF!,G$50,'2021年度全件'!$J$4:$J$64,$B8)</f>
        <v>#REF!</v>
      </c>
      <c r="H8" s="25" t="e">
        <f>COUNTIFS('2021年度全件'!$C$4:$C$64,1,'2021年度全件'!#REF!,H$49,'2021年度全件'!#REF!,H$50,'2021年度全件'!$J$4:$J$64,$B8)</f>
        <v>#REF!</v>
      </c>
      <c r="I8" s="25" t="e">
        <f>COUNTIFS('2021年度全件'!$C$4:$C$64,1,'2021年度全件'!#REF!,I$49,'2021年度全件'!#REF!,I$50,'2021年度全件'!$J$4:$J$64,$B8)</f>
        <v>#REF!</v>
      </c>
      <c r="J8" s="25" t="e">
        <f>COUNTIFS('2021年度全件'!$C$4:$C$64,1,'2021年度全件'!#REF!,J$49,'2021年度全件'!#REF!,J$50,'2021年度全件'!$J$4:$J$64,$B8)</f>
        <v>#REF!</v>
      </c>
      <c r="K8" s="25" t="e">
        <f>COUNTIFS('2021年度全件'!$C$4:$C$64,1,'2021年度全件'!#REF!,K$49,'2021年度全件'!#REF!,K$50,'2021年度全件'!$J$4:$J$64,$B8)</f>
        <v>#REF!</v>
      </c>
      <c r="L8" s="25" t="e">
        <f>COUNTIFS('2021年度全件'!$C$4:$C$64,1,'2021年度全件'!#REF!,L$49,'2021年度全件'!#REF!,L$50,'2021年度全件'!$J$4:$J$64,$B8)</f>
        <v>#REF!</v>
      </c>
      <c r="M8" s="25" t="e">
        <f>COUNTIFS('2021年度全件'!$C$4:$C$64,1,'2021年度全件'!#REF!,M$49,'2021年度全件'!#REF!,M$50,'2021年度全件'!$J$4:$J$64,$B8)</f>
        <v>#REF!</v>
      </c>
      <c r="N8" s="25" t="e">
        <f>COUNTIFS('2021年度全件'!$C$4:$C$64,1,'2021年度全件'!#REF!,N$49,'2021年度全件'!#REF!,N$50,'2021年度全件'!$J$4:$J$64,$B8)</f>
        <v>#REF!</v>
      </c>
      <c r="O8" s="67" t="e">
        <f t="shared" si="1"/>
        <v>#REF!</v>
      </c>
    </row>
    <row r="9" spans="2:15" ht="15" customHeight="1">
      <c r="B9" s="85" t="s">
        <v>7</v>
      </c>
      <c r="C9" s="25" t="e">
        <f>COUNTIFS('2021年度全件'!$C$4:$C$64,1,'2021年度全件'!#REF!,C$49,'2021年度全件'!#REF!,C$50,'2021年度全件'!$J$4:$J$64,$B9)</f>
        <v>#REF!</v>
      </c>
      <c r="D9" s="25" t="e">
        <f>COUNTIFS('2021年度全件'!$C$4:$C$64,1,'2021年度全件'!#REF!,D$49,'2021年度全件'!#REF!,D$50,'2021年度全件'!$J$4:$J$64,$B9)</f>
        <v>#REF!</v>
      </c>
      <c r="E9" s="25" t="e">
        <f>COUNTIFS('2021年度全件'!$C$4:$C$64,1,'2021年度全件'!#REF!,E$49,'2021年度全件'!#REF!,E$50,'2021年度全件'!$J$4:$J$64,$B9)</f>
        <v>#REF!</v>
      </c>
      <c r="F9" s="25" t="e">
        <f>COUNTIFS('2021年度全件'!$C$4:$C$64,1,'2021年度全件'!#REF!,F$49,'2021年度全件'!#REF!,F$50,'2021年度全件'!$J$4:$J$64,$B9)</f>
        <v>#REF!</v>
      </c>
      <c r="G9" s="25" t="e">
        <f>COUNTIFS('2021年度全件'!$C$4:$C$64,1,'2021年度全件'!#REF!,G$49,'2021年度全件'!#REF!,G$50,'2021年度全件'!$J$4:$J$64,$B9)</f>
        <v>#REF!</v>
      </c>
      <c r="H9" s="25" t="e">
        <f>COUNTIFS('2021年度全件'!$C$4:$C$64,1,'2021年度全件'!#REF!,H$49,'2021年度全件'!#REF!,H$50,'2021年度全件'!$J$4:$J$64,$B9)</f>
        <v>#REF!</v>
      </c>
      <c r="I9" s="25" t="e">
        <f>COUNTIFS('2021年度全件'!$C$4:$C$64,1,'2021年度全件'!#REF!,I$49,'2021年度全件'!#REF!,I$50,'2021年度全件'!$J$4:$J$64,$B9)</f>
        <v>#REF!</v>
      </c>
      <c r="J9" s="25" t="e">
        <f>COUNTIFS('2021年度全件'!$C$4:$C$64,1,'2021年度全件'!#REF!,J$49,'2021年度全件'!#REF!,J$50,'2021年度全件'!$J$4:$J$64,$B9)</f>
        <v>#REF!</v>
      </c>
      <c r="K9" s="25" t="e">
        <f>COUNTIFS('2021年度全件'!$C$4:$C$64,1,'2021年度全件'!#REF!,K$49,'2021年度全件'!#REF!,K$50,'2021年度全件'!$J$4:$J$64,$B9)</f>
        <v>#REF!</v>
      </c>
      <c r="L9" s="25" t="e">
        <f>COUNTIFS('2021年度全件'!$C$4:$C$64,1,'2021年度全件'!#REF!,L$49,'2021年度全件'!#REF!,L$50,'2021年度全件'!$J$4:$J$64,$B9)</f>
        <v>#REF!</v>
      </c>
      <c r="M9" s="25" t="e">
        <f>COUNTIFS('2021年度全件'!$C$4:$C$64,1,'2021年度全件'!#REF!,M$49,'2021年度全件'!#REF!,M$50,'2021年度全件'!$J$4:$J$64,$B9)</f>
        <v>#REF!</v>
      </c>
      <c r="N9" s="25" t="e">
        <f>COUNTIFS('2021年度全件'!$C$4:$C$64,1,'2021年度全件'!#REF!,N$49,'2021年度全件'!#REF!,N$50,'2021年度全件'!$J$4:$J$64,$B9)</f>
        <v>#REF!</v>
      </c>
      <c r="O9" s="67" t="e">
        <f t="shared" si="1"/>
        <v>#REF!</v>
      </c>
    </row>
    <row r="10" spans="2:15" ht="15" customHeight="1">
      <c r="B10" s="85" t="s">
        <v>8</v>
      </c>
      <c r="C10" s="25" t="e">
        <f>COUNTIFS('2021年度全件'!$C$4:$C$64,1,'2021年度全件'!#REF!,C$49,'2021年度全件'!#REF!,C$50,'2021年度全件'!$J$4:$J$64,$B10)</f>
        <v>#REF!</v>
      </c>
      <c r="D10" s="25" t="e">
        <f>COUNTIFS('2021年度全件'!$C$4:$C$64,1,'2021年度全件'!#REF!,D$49,'2021年度全件'!#REF!,D$50,'2021年度全件'!$J$4:$J$64,$B10)</f>
        <v>#REF!</v>
      </c>
      <c r="E10" s="25" t="e">
        <f>COUNTIFS('2021年度全件'!$C$4:$C$64,1,'2021年度全件'!#REF!,E$49,'2021年度全件'!#REF!,E$50,'2021年度全件'!$J$4:$J$64,$B10)</f>
        <v>#REF!</v>
      </c>
      <c r="F10" s="25" t="e">
        <f>COUNTIFS('2021年度全件'!$C$4:$C$64,1,'2021年度全件'!#REF!,F$49,'2021年度全件'!#REF!,F$50,'2021年度全件'!$J$4:$J$64,$B10)</f>
        <v>#REF!</v>
      </c>
      <c r="G10" s="25" t="e">
        <f>COUNTIFS('2021年度全件'!$C$4:$C$64,1,'2021年度全件'!#REF!,G$49,'2021年度全件'!#REF!,G$50,'2021年度全件'!$J$4:$J$64,$B10)</f>
        <v>#REF!</v>
      </c>
      <c r="H10" s="25" t="e">
        <f>COUNTIFS('2021年度全件'!$C$4:$C$64,1,'2021年度全件'!#REF!,H$49,'2021年度全件'!#REF!,H$50,'2021年度全件'!$J$4:$J$64,$B10)</f>
        <v>#REF!</v>
      </c>
      <c r="I10" s="25" t="e">
        <f>COUNTIFS('2021年度全件'!$C$4:$C$64,1,'2021年度全件'!#REF!,I$49,'2021年度全件'!#REF!,I$50,'2021年度全件'!$J$4:$J$64,$B10)</f>
        <v>#REF!</v>
      </c>
      <c r="J10" s="25" t="e">
        <f>COUNTIFS('2021年度全件'!$C$4:$C$64,1,'2021年度全件'!#REF!,J$49,'2021年度全件'!#REF!,J$50,'2021年度全件'!$J$4:$J$64,$B10)</f>
        <v>#REF!</v>
      </c>
      <c r="K10" s="25" t="e">
        <f>COUNTIFS('2021年度全件'!$C$4:$C$64,1,'2021年度全件'!#REF!,K$49,'2021年度全件'!#REF!,K$50,'2021年度全件'!$J$4:$J$64,$B10)</f>
        <v>#REF!</v>
      </c>
      <c r="L10" s="25" t="e">
        <f>COUNTIFS('2021年度全件'!$C$4:$C$64,1,'2021年度全件'!#REF!,L$49,'2021年度全件'!#REF!,L$50,'2021年度全件'!$J$4:$J$64,$B10)</f>
        <v>#REF!</v>
      </c>
      <c r="M10" s="25" t="e">
        <f>COUNTIFS('2021年度全件'!$C$4:$C$64,1,'2021年度全件'!#REF!,M$49,'2021年度全件'!#REF!,M$50,'2021年度全件'!$J$4:$J$64,$B10)</f>
        <v>#REF!</v>
      </c>
      <c r="N10" s="25" t="e">
        <f>COUNTIFS('2021年度全件'!$C$4:$C$64,1,'2021年度全件'!#REF!,N$49,'2021年度全件'!#REF!,N$50,'2021年度全件'!$J$4:$J$64,$B10)</f>
        <v>#REF!</v>
      </c>
      <c r="O10" s="67" t="e">
        <f t="shared" si="1"/>
        <v>#REF!</v>
      </c>
    </row>
    <row r="11" spans="2:15" ht="15" customHeight="1">
      <c r="B11" s="85" t="s">
        <v>9</v>
      </c>
      <c r="C11" s="25" t="e">
        <f>COUNTIFS('2021年度全件'!$C$4:$C$64,1,'2021年度全件'!#REF!,C$49,'2021年度全件'!#REF!,C$50,'2021年度全件'!$J$4:$J$64,$B11)</f>
        <v>#REF!</v>
      </c>
      <c r="D11" s="25" t="e">
        <f>COUNTIFS('2021年度全件'!$C$4:$C$64,1,'2021年度全件'!#REF!,D$49,'2021年度全件'!#REF!,D$50,'2021年度全件'!$J$4:$J$64,$B11)</f>
        <v>#REF!</v>
      </c>
      <c r="E11" s="25" t="e">
        <f>COUNTIFS('2021年度全件'!$C$4:$C$64,1,'2021年度全件'!#REF!,E$49,'2021年度全件'!#REF!,E$50,'2021年度全件'!$J$4:$J$64,$B11)</f>
        <v>#REF!</v>
      </c>
      <c r="F11" s="25" t="e">
        <f>COUNTIFS('2021年度全件'!$C$4:$C$64,1,'2021年度全件'!#REF!,F$49,'2021年度全件'!#REF!,F$50,'2021年度全件'!$J$4:$J$64,$B11)</f>
        <v>#REF!</v>
      </c>
      <c r="G11" s="25" t="e">
        <f>COUNTIFS('2021年度全件'!$C$4:$C$64,1,'2021年度全件'!#REF!,G$49,'2021年度全件'!#REF!,G$50,'2021年度全件'!$J$4:$J$64,$B11)</f>
        <v>#REF!</v>
      </c>
      <c r="H11" s="25" t="e">
        <f>COUNTIFS('2021年度全件'!$C$4:$C$64,1,'2021年度全件'!#REF!,H$49,'2021年度全件'!#REF!,H$50,'2021年度全件'!$J$4:$J$64,$B11)</f>
        <v>#REF!</v>
      </c>
      <c r="I11" s="25" t="e">
        <f>COUNTIFS('2021年度全件'!$C$4:$C$64,1,'2021年度全件'!#REF!,I$49,'2021年度全件'!#REF!,I$50,'2021年度全件'!$J$4:$J$64,$B11)</f>
        <v>#REF!</v>
      </c>
      <c r="J11" s="25" t="e">
        <f>COUNTIFS('2021年度全件'!$C$4:$C$64,1,'2021年度全件'!#REF!,J$49,'2021年度全件'!#REF!,J$50,'2021年度全件'!$J$4:$J$64,$B11)</f>
        <v>#REF!</v>
      </c>
      <c r="K11" s="25" t="e">
        <f>COUNTIFS('2021年度全件'!$C$4:$C$64,1,'2021年度全件'!#REF!,K$49,'2021年度全件'!#REF!,K$50,'2021年度全件'!$J$4:$J$64,$B11)</f>
        <v>#REF!</v>
      </c>
      <c r="L11" s="25" t="e">
        <f>COUNTIFS('2021年度全件'!$C$4:$C$64,1,'2021年度全件'!#REF!,L$49,'2021年度全件'!#REF!,L$50,'2021年度全件'!$J$4:$J$64,$B11)</f>
        <v>#REF!</v>
      </c>
      <c r="M11" s="25" t="e">
        <f>COUNTIFS('2021年度全件'!$C$4:$C$64,1,'2021年度全件'!#REF!,M$49,'2021年度全件'!#REF!,M$50,'2021年度全件'!$J$4:$J$64,$B11)</f>
        <v>#REF!</v>
      </c>
      <c r="N11" s="25" t="e">
        <f>COUNTIFS('2021年度全件'!$C$4:$C$64,1,'2021年度全件'!#REF!,N$49,'2021年度全件'!#REF!,N$50,'2021年度全件'!$J$4:$J$64,$B11)</f>
        <v>#REF!</v>
      </c>
      <c r="O11" s="67" t="e">
        <f t="shared" si="1"/>
        <v>#REF!</v>
      </c>
    </row>
    <row r="12" spans="2:15" ht="15" customHeight="1" thickBot="1">
      <c r="B12" s="86" t="s">
        <v>10</v>
      </c>
      <c r="C12" s="65" t="e">
        <f>COUNTIFS('2021年度全件'!$C$4:$C$64,1,'2021年度全件'!#REF!,C$49,'2021年度全件'!#REF!,C$50,'2021年度全件'!$J$4:$J$64,$B12)</f>
        <v>#REF!</v>
      </c>
      <c r="D12" s="26" t="e">
        <f>COUNTIFS('2021年度全件'!$C$4:$C$64,1,'2021年度全件'!#REF!,D$49,'2021年度全件'!#REF!,D$50,'2021年度全件'!$J$4:$J$64,$B12)</f>
        <v>#REF!</v>
      </c>
      <c r="E12" s="26" t="e">
        <f>COUNTIFS('2021年度全件'!$C$4:$C$64,1,'2021年度全件'!#REF!,E$49,'2021年度全件'!#REF!,E$50,'2021年度全件'!$J$4:$J$64,$B12)</f>
        <v>#REF!</v>
      </c>
      <c r="F12" s="26" t="e">
        <f>COUNTIFS('2021年度全件'!$C$4:$C$64,1,'2021年度全件'!#REF!,F$49,'2021年度全件'!#REF!,F$50,'2021年度全件'!$J$4:$J$64,$B12)</f>
        <v>#REF!</v>
      </c>
      <c r="G12" s="26" t="e">
        <f>COUNTIFS('2021年度全件'!$C$4:$C$64,1,'2021年度全件'!#REF!,G$49,'2021年度全件'!#REF!,G$50,'2021年度全件'!$J$4:$J$64,$B12)</f>
        <v>#REF!</v>
      </c>
      <c r="H12" s="26" t="e">
        <f>COUNTIFS('2021年度全件'!$C$4:$C$64,1,'2021年度全件'!#REF!,H$49,'2021年度全件'!#REF!,H$50,'2021年度全件'!$J$4:$J$64,$B12)</f>
        <v>#REF!</v>
      </c>
      <c r="I12" s="26" t="e">
        <f>COUNTIFS('2021年度全件'!$C$4:$C$64,1,'2021年度全件'!#REF!,I$49,'2021年度全件'!#REF!,I$50,'2021年度全件'!$J$4:$J$64,$B12)</f>
        <v>#REF!</v>
      </c>
      <c r="J12" s="26" t="e">
        <f>COUNTIFS('2021年度全件'!$C$4:$C$64,1,'2021年度全件'!#REF!,J$49,'2021年度全件'!#REF!,J$50,'2021年度全件'!$J$4:$J$64,$B12)</f>
        <v>#REF!</v>
      </c>
      <c r="K12" s="26" t="e">
        <f>COUNTIFS('2021年度全件'!$C$4:$C$64,1,'2021年度全件'!#REF!,K$49,'2021年度全件'!#REF!,K$50,'2021年度全件'!$J$4:$J$64,$B12)</f>
        <v>#REF!</v>
      </c>
      <c r="L12" s="26" t="e">
        <f>COUNTIFS('2021年度全件'!$C$4:$C$64,1,'2021年度全件'!#REF!,L$49,'2021年度全件'!#REF!,L$50,'2021年度全件'!$J$4:$J$64,$B12)</f>
        <v>#REF!</v>
      </c>
      <c r="M12" s="26" t="e">
        <f>COUNTIFS('2021年度全件'!$C$4:$C$64,1,'2021年度全件'!#REF!,M$49,'2021年度全件'!#REF!,M$50,'2021年度全件'!$J$4:$J$64,$B12)</f>
        <v>#REF!</v>
      </c>
      <c r="N12" s="74" t="e">
        <f>COUNTIFS('2021年度全件'!$C$4:$C$64,1,'2021年度全件'!#REF!,N$49,'2021年度全件'!#REF!,N$50,'2021年度全件'!$J$4:$J$64,$B12)</f>
        <v>#REF!</v>
      </c>
      <c r="O12" s="68" t="e">
        <f t="shared" si="1"/>
        <v>#REF!</v>
      </c>
    </row>
    <row r="13" spans="2:15" ht="15" customHeight="1" thickTop="1" thickBot="1">
      <c r="B13" s="27" t="s">
        <v>12</v>
      </c>
      <c r="C13" s="76" t="e">
        <f t="shared" ref="C13:N13" si="2">SUM(C6:C12)</f>
        <v>#REF!</v>
      </c>
      <c r="D13" s="77" t="e">
        <f t="shared" si="2"/>
        <v>#REF!</v>
      </c>
      <c r="E13" s="77" t="e">
        <f t="shared" si="2"/>
        <v>#REF!</v>
      </c>
      <c r="F13" s="77" t="e">
        <f t="shared" si="2"/>
        <v>#REF!</v>
      </c>
      <c r="G13" s="77" t="e">
        <f t="shared" si="2"/>
        <v>#REF!</v>
      </c>
      <c r="H13" s="77" t="e">
        <f t="shared" si="2"/>
        <v>#REF!</v>
      </c>
      <c r="I13" s="77" t="e">
        <f t="shared" si="2"/>
        <v>#REF!</v>
      </c>
      <c r="J13" s="77" t="e">
        <f t="shared" si="2"/>
        <v>#REF!</v>
      </c>
      <c r="K13" s="77" t="e">
        <f t="shared" si="2"/>
        <v>#REF!</v>
      </c>
      <c r="L13" s="77" t="e">
        <f t="shared" si="2"/>
        <v>#REF!</v>
      </c>
      <c r="M13" s="77" t="e">
        <f t="shared" si="2"/>
        <v>#REF!</v>
      </c>
      <c r="N13" s="78" t="e">
        <f t="shared" si="2"/>
        <v>#REF!</v>
      </c>
      <c r="O13" s="79" t="e">
        <f t="shared" si="1"/>
        <v>#REF!</v>
      </c>
    </row>
    <row r="14" spans="2:15" ht="12" customHeight="1"/>
    <row r="15" spans="2:15" s="31" customFormat="1" ht="18" customHeight="1" thickBot="1">
      <c r="B15" s="18" t="s">
        <v>19</v>
      </c>
      <c r="C15" s="29"/>
      <c r="D15" s="29"/>
      <c r="E15" s="30"/>
      <c r="F15" s="30"/>
      <c r="O15" s="29"/>
    </row>
    <row r="16" spans="2:15" ht="15" customHeight="1" thickBot="1">
      <c r="B16" s="21" t="s">
        <v>17</v>
      </c>
      <c r="C16" s="22">
        <f>C5</f>
        <v>44287</v>
      </c>
      <c r="D16" s="22">
        <f t="shared" ref="D16:N16" si="3">D5</f>
        <v>44317</v>
      </c>
      <c r="E16" s="22">
        <f t="shared" si="3"/>
        <v>44348</v>
      </c>
      <c r="F16" s="22">
        <f t="shared" si="3"/>
        <v>44378</v>
      </c>
      <c r="G16" s="22">
        <f t="shared" si="3"/>
        <v>44409</v>
      </c>
      <c r="H16" s="22">
        <f t="shared" si="3"/>
        <v>44440</v>
      </c>
      <c r="I16" s="22">
        <f t="shared" si="3"/>
        <v>44470</v>
      </c>
      <c r="J16" s="22">
        <f t="shared" si="3"/>
        <v>44501</v>
      </c>
      <c r="K16" s="22">
        <f t="shared" si="3"/>
        <v>44531</v>
      </c>
      <c r="L16" s="22">
        <f t="shared" si="3"/>
        <v>44562</v>
      </c>
      <c r="M16" s="22">
        <f t="shared" si="3"/>
        <v>44593</v>
      </c>
      <c r="N16" s="69">
        <f t="shared" si="3"/>
        <v>44621</v>
      </c>
      <c r="O16" s="70" t="s">
        <v>20</v>
      </c>
    </row>
    <row r="17" spans="2:15" ht="15" customHeight="1">
      <c r="B17" s="85" t="s">
        <v>4</v>
      </c>
      <c r="C17" s="25" t="e">
        <f>COUNTIFS('2021年度全件'!$C$4:$C$64,2,'2021年度全件'!#REF!,C$49,'2021年度全件'!#REF!,C$50,'2021年度全件'!$J$4:$J$64,$B17)</f>
        <v>#REF!</v>
      </c>
      <c r="D17" s="25" t="e">
        <f>COUNTIFS('2021年度全件'!$C$4:$C$64,2,'2021年度全件'!#REF!,D$49,'2021年度全件'!#REF!,D$50,'2021年度全件'!$J$4:$J$64,$B17)</f>
        <v>#REF!</v>
      </c>
      <c r="E17" s="25" t="e">
        <f>COUNTIFS('2021年度全件'!$C$4:$C$64,2,'2021年度全件'!#REF!,E$49,'2021年度全件'!#REF!,E$50,'2021年度全件'!$J$4:$J$64,$B17)</f>
        <v>#REF!</v>
      </c>
      <c r="F17" s="25" t="e">
        <f>COUNTIFS('2021年度全件'!$C$4:$C$64,2,'2021年度全件'!#REF!,F$49,'2021年度全件'!#REF!,F$50,'2021年度全件'!$J$4:$J$64,$B17)</f>
        <v>#REF!</v>
      </c>
      <c r="G17" s="25" t="e">
        <f>COUNTIFS('2021年度全件'!$C$4:$C$64,2,'2021年度全件'!#REF!,G$49,'2021年度全件'!#REF!,G$50,'2021年度全件'!$J$4:$J$64,$B17)</f>
        <v>#REF!</v>
      </c>
      <c r="H17" s="25" t="e">
        <f>COUNTIFS('2021年度全件'!$C$4:$C$64,2,'2021年度全件'!#REF!,H$49,'2021年度全件'!#REF!,H$50,'2021年度全件'!$J$4:$J$64,$B17)</f>
        <v>#REF!</v>
      </c>
      <c r="I17" s="25" t="e">
        <f>COUNTIFS('2021年度全件'!$C$4:$C$64,2,'2021年度全件'!#REF!,I$49,'2021年度全件'!#REF!,I$50,'2021年度全件'!$J$4:$J$64,$B17)</f>
        <v>#REF!</v>
      </c>
      <c r="J17" s="25" t="e">
        <f>COUNTIFS('2021年度全件'!$C$4:$C$64,2,'2021年度全件'!#REF!,J$49,'2021年度全件'!#REF!,J$50,'2021年度全件'!$J$4:$J$64,$B17)</f>
        <v>#REF!</v>
      </c>
      <c r="K17" s="25" t="e">
        <f>COUNTIFS('2021年度全件'!$C$4:$C$64,2,'2021年度全件'!#REF!,K$49,'2021年度全件'!#REF!,K$50,'2021年度全件'!$J$4:$J$64,$B17)</f>
        <v>#REF!</v>
      </c>
      <c r="L17" s="25" t="e">
        <f>COUNTIFS('2021年度全件'!$C$4:$C$64,2,'2021年度全件'!#REF!,L$49,'2021年度全件'!#REF!,L$50,'2021年度全件'!$J$4:$J$64,$B17)</f>
        <v>#REF!</v>
      </c>
      <c r="M17" s="25" t="e">
        <f>COUNTIFS('2021年度全件'!$C$4:$C$64,2,'2021年度全件'!#REF!,M$49,'2021年度全件'!#REF!,M$50,'2021年度全件'!$J$4:$J$64,$B17)</f>
        <v>#REF!</v>
      </c>
      <c r="N17" s="25" t="e">
        <f>COUNTIFS('2021年度全件'!$C$4:$C$64,2,'2021年度全件'!#REF!,N$49,'2021年度全件'!#REF!,N$50,'2021年度全件'!$J$4:$J$64,$B17)</f>
        <v>#REF!</v>
      </c>
      <c r="O17" s="66" t="e">
        <f t="shared" ref="O17:O24" si="4">SUM(C17:N17)</f>
        <v>#REF!</v>
      </c>
    </row>
    <row r="18" spans="2:15" ht="15" customHeight="1">
      <c r="B18" s="85" t="s">
        <v>5</v>
      </c>
      <c r="C18" s="25" t="e">
        <f>COUNTIFS('2021年度全件'!$C$4:$C$64,2,'2021年度全件'!#REF!,C$49,'2021年度全件'!#REF!,C$50,'2021年度全件'!$J$4:$J$64,$B18)</f>
        <v>#REF!</v>
      </c>
      <c r="D18" s="25" t="e">
        <f>COUNTIFS('2021年度全件'!$C$4:$C$64,2,'2021年度全件'!#REF!,D$49,'2021年度全件'!#REF!,D$50,'2021年度全件'!$J$4:$J$64,$B18)</f>
        <v>#REF!</v>
      </c>
      <c r="E18" s="25" t="e">
        <f>COUNTIFS('2021年度全件'!$C$4:$C$64,2,'2021年度全件'!#REF!,E$49,'2021年度全件'!#REF!,E$50,'2021年度全件'!$J$4:$J$64,$B18)</f>
        <v>#REF!</v>
      </c>
      <c r="F18" s="25" t="e">
        <f>COUNTIFS('2021年度全件'!$C$4:$C$64,2,'2021年度全件'!#REF!,F$49,'2021年度全件'!#REF!,F$50,'2021年度全件'!$J$4:$J$64,$B18)</f>
        <v>#REF!</v>
      </c>
      <c r="G18" s="25" t="e">
        <f>COUNTIFS('2021年度全件'!$C$4:$C$64,2,'2021年度全件'!#REF!,G$49,'2021年度全件'!#REF!,G$50,'2021年度全件'!$J$4:$J$64,$B18)</f>
        <v>#REF!</v>
      </c>
      <c r="H18" s="25" t="e">
        <f>COUNTIFS('2021年度全件'!$C$4:$C$64,2,'2021年度全件'!#REF!,H$49,'2021年度全件'!#REF!,H$50,'2021年度全件'!$J$4:$J$64,$B18)</f>
        <v>#REF!</v>
      </c>
      <c r="I18" s="25" t="e">
        <f>COUNTIFS('2021年度全件'!$C$4:$C$64,2,'2021年度全件'!#REF!,I$49,'2021年度全件'!#REF!,I$50,'2021年度全件'!$J$4:$J$64,$B18)</f>
        <v>#REF!</v>
      </c>
      <c r="J18" s="25" t="e">
        <f>COUNTIFS('2021年度全件'!$C$4:$C$64,2,'2021年度全件'!#REF!,J$49,'2021年度全件'!#REF!,J$50,'2021年度全件'!$J$4:$J$64,$B18)</f>
        <v>#REF!</v>
      </c>
      <c r="K18" s="25" t="e">
        <f>COUNTIFS('2021年度全件'!$C$4:$C$64,2,'2021年度全件'!#REF!,K$49,'2021年度全件'!#REF!,K$50,'2021年度全件'!$J$4:$J$64,$B18)</f>
        <v>#REF!</v>
      </c>
      <c r="L18" s="25" t="e">
        <f>COUNTIFS('2021年度全件'!$C$4:$C$64,2,'2021年度全件'!#REF!,L$49,'2021年度全件'!#REF!,L$50,'2021年度全件'!$J$4:$J$64,$B18)</f>
        <v>#REF!</v>
      </c>
      <c r="M18" s="25" t="e">
        <f>COUNTIFS('2021年度全件'!$C$4:$C$64,2,'2021年度全件'!#REF!,M$49,'2021年度全件'!#REF!,M$50,'2021年度全件'!$J$4:$J$64,$B18)</f>
        <v>#REF!</v>
      </c>
      <c r="N18" s="25" t="e">
        <f>COUNTIFS('2021年度全件'!$C$4:$C$64,2,'2021年度全件'!#REF!,N$49,'2021年度全件'!#REF!,N$50,'2021年度全件'!$J$4:$J$64,$B18)</f>
        <v>#REF!</v>
      </c>
      <c r="O18" s="67" t="e">
        <f t="shared" si="4"/>
        <v>#REF!</v>
      </c>
    </row>
    <row r="19" spans="2:15" ht="15" customHeight="1">
      <c r="B19" s="85" t="s">
        <v>6</v>
      </c>
      <c r="C19" s="25" t="e">
        <f>COUNTIFS('2021年度全件'!$C$4:$C$64,2,'2021年度全件'!#REF!,C$49,'2021年度全件'!#REF!,C$50,'2021年度全件'!$J$4:$J$64,$B19)</f>
        <v>#REF!</v>
      </c>
      <c r="D19" s="25" t="e">
        <f>COUNTIFS('2021年度全件'!$C$4:$C$64,2,'2021年度全件'!#REF!,D$49,'2021年度全件'!#REF!,D$50,'2021年度全件'!$J$4:$J$64,$B19)</f>
        <v>#REF!</v>
      </c>
      <c r="E19" s="25" t="e">
        <f>COUNTIFS('2021年度全件'!$C$4:$C$64,2,'2021年度全件'!#REF!,E$49,'2021年度全件'!#REF!,E$50,'2021年度全件'!$J$4:$J$64,$B19)</f>
        <v>#REF!</v>
      </c>
      <c r="F19" s="25" t="e">
        <f>COUNTIFS('2021年度全件'!$C$4:$C$64,2,'2021年度全件'!#REF!,F$49,'2021年度全件'!#REF!,F$50,'2021年度全件'!$J$4:$J$64,$B19)</f>
        <v>#REF!</v>
      </c>
      <c r="G19" s="25" t="e">
        <f>COUNTIFS('2021年度全件'!$C$4:$C$64,2,'2021年度全件'!#REF!,G$49,'2021年度全件'!#REF!,G$50,'2021年度全件'!$J$4:$J$64,$B19)</f>
        <v>#REF!</v>
      </c>
      <c r="H19" s="25" t="e">
        <f>COUNTIFS('2021年度全件'!$C$4:$C$64,2,'2021年度全件'!#REF!,H$49,'2021年度全件'!#REF!,H$50,'2021年度全件'!$J$4:$J$64,$B19)</f>
        <v>#REF!</v>
      </c>
      <c r="I19" s="25" t="e">
        <f>COUNTIFS('2021年度全件'!$C$4:$C$64,2,'2021年度全件'!#REF!,I$49,'2021年度全件'!#REF!,I$50,'2021年度全件'!$J$4:$J$64,$B19)</f>
        <v>#REF!</v>
      </c>
      <c r="J19" s="25" t="e">
        <f>COUNTIFS('2021年度全件'!$C$4:$C$64,2,'2021年度全件'!#REF!,J$49,'2021年度全件'!#REF!,J$50,'2021年度全件'!$J$4:$J$64,$B19)</f>
        <v>#REF!</v>
      </c>
      <c r="K19" s="25" t="e">
        <f>COUNTIFS('2021年度全件'!$C$4:$C$64,2,'2021年度全件'!#REF!,K$49,'2021年度全件'!#REF!,K$50,'2021年度全件'!$J$4:$J$64,$B19)</f>
        <v>#REF!</v>
      </c>
      <c r="L19" s="25" t="e">
        <f>COUNTIFS('2021年度全件'!$C$4:$C$64,2,'2021年度全件'!#REF!,L$49,'2021年度全件'!#REF!,L$50,'2021年度全件'!$J$4:$J$64,$B19)</f>
        <v>#REF!</v>
      </c>
      <c r="M19" s="25" t="e">
        <f>COUNTIFS('2021年度全件'!$C$4:$C$64,2,'2021年度全件'!#REF!,M$49,'2021年度全件'!#REF!,M$50,'2021年度全件'!$J$4:$J$64,$B19)</f>
        <v>#REF!</v>
      </c>
      <c r="N19" s="25" t="e">
        <f>COUNTIFS('2021年度全件'!$C$4:$C$64,2,'2021年度全件'!#REF!,N$49,'2021年度全件'!#REF!,N$50,'2021年度全件'!$J$4:$J$64,$B19)</f>
        <v>#REF!</v>
      </c>
      <c r="O19" s="67" t="e">
        <f t="shared" si="4"/>
        <v>#REF!</v>
      </c>
    </row>
    <row r="20" spans="2:15" ht="15" customHeight="1">
      <c r="B20" s="85" t="s">
        <v>7</v>
      </c>
      <c r="C20" s="25" t="e">
        <f>COUNTIFS('2021年度全件'!$C$4:$C$64,2,'2021年度全件'!#REF!,C$49,'2021年度全件'!#REF!,C$50,'2021年度全件'!$J$4:$J$64,$B20)</f>
        <v>#REF!</v>
      </c>
      <c r="D20" s="25" t="e">
        <f>COUNTIFS('2021年度全件'!$C$4:$C$64,2,'2021年度全件'!#REF!,D$49,'2021年度全件'!#REF!,D$50,'2021年度全件'!$J$4:$J$64,$B20)</f>
        <v>#REF!</v>
      </c>
      <c r="E20" s="25" t="e">
        <f>COUNTIFS('2021年度全件'!$C$4:$C$64,2,'2021年度全件'!#REF!,E$49,'2021年度全件'!#REF!,E$50,'2021年度全件'!$J$4:$J$64,$B20)</f>
        <v>#REF!</v>
      </c>
      <c r="F20" s="25" t="e">
        <f>COUNTIFS('2021年度全件'!$C$4:$C$64,2,'2021年度全件'!#REF!,F$49,'2021年度全件'!#REF!,F$50,'2021年度全件'!$J$4:$J$64,$B20)</f>
        <v>#REF!</v>
      </c>
      <c r="G20" s="25" t="e">
        <f>COUNTIFS('2021年度全件'!$C$4:$C$64,2,'2021年度全件'!#REF!,G$49,'2021年度全件'!#REF!,G$50,'2021年度全件'!$J$4:$J$64,$B20)</f>
        <v>#REF!</v>
      </c>
      <c r="H20" s="25" t="e">
        <f>COUNTIFS('2021年度全件'!$C$4:$C$64,2,'2021年度全件'!#REF!,H$49,'2021年度全件'!#REF!,H$50,'2021年度全件'!$J$4:$J$64,$B20)</f>
        <v>#REF!</v>
      </c>
      <c r="I20" s="25" t="e">
        <f>COUNTIFS('2021年度全件'!$C$4:$C$64,2,'2021年度全件'!#REF!,I$49,'2021年度全件'!#REF!,I$50,'2021年度全件'!$J$4:$J$64,$B20)</f>
        <v>#REF!</v>
      </c>
      <c r="J20" s="25" t="e">
        <f>COUNTIFS('2021年度全件'!$C$4:$C$64,2,'2021年度全件'!#REF!,J$49,'2021年度全件'!#REF!,J$50,'2021年度全件'!$J$4:$J$64,$B20)</f>
        <v>#REF!</v>
      </c>
      <c r="K20" s="25" t="e">
        <f>COUNTIFS('2021年度全件'!$C$4:$C$64,2,'2021年度全件'!#REF!,K$49,'2021年度全件'!#REF!,K$50,'2021年度全件'!$J$4:$J$64,$B20)</f>
        <v>#REF!</v>
      </c>
      <c r="L20" s="25" t="e">
        <f>COUNTIFS('2021年度全件'!$C$4:$C$64,2,'2021年度全件'!#REF!,L$49,'2021年度全件'!#REF!,L$50,'2021年度全件'!$J$4:$J$64,$B20)</f>
        <v>#REF!</v>
      </c>
      <c r="M20" s="25" t="e">
        <f>COUNTIFS('2021年度全件'!$C$4:$C$64,2,'2021年度全件'!#REF!,M$49,'2021年度全件'!#REF!,M$50,'2021年度全件'!$J$4:$J$64,$B20)</f>
        <v>#REF!</v>
      </c>
      <c r="N20" s="25" t="e">
        <f>COUNTIFS('2021年度全件'!$C$4:$C$64,2,'2021年度全件'!#REF!,N$49,'2021年度全件'!#REF!,N$50,'2021年度全件'!$J$4:$J$64,$B20)</f>
        <v>#REF!</v>
      </c>
      <c r="O20" s="67" t="e">
        <f t="shared" si="4"/>
        <v>#REF!</v>
      </c>
    </row>
    <row r="21" spans="2:15" ht="15" customHeight="1">
      <c r="B21" s="85" t="s">
        <v>8</v>
      </c>
      <c r="C21" s="25" t="e">
        <f>COUNTIFS('2021年度全件'!$C$4:$C$64,2,'2021年度全件'!#REF!,C$49,'2021年度全件'!#REF!,C$50,'2021年度全件'!$J$4:$J$64,$B21)</f>
        <v>#REF!</v>
      </c>
      <c r="D21" s="25" t="e">
        <f>COUNTIFS('2021年度全件'!$C$4:$C$64,2,'2021年度全件'!#REF!,D$49,'2021年度全件'!#REF!,D$50,'2021年度全件'!$J$4:$J$64,$B21)</f>
        <v>#REF!</v>
      </c>
      <c r="E21" s="25" t="e">
        <f>COUNTIFS('2021年度全件'!$C$4:$C$64,2,'2021年度全件'!#REF!,E$49,'2021年度全件'!#REF!,E$50,'2021年度全件'!$J$4:$J$64,$B21)</f>
        <v>#REF!</v>
      </c>
      <c r="F21" s="25" t="e">
        <f>COUNTIFS('2021年度全件'!$C$4:$C$64,2,'2021年度全件'!#REF!,F$49,'2021年度全件'!#REF!,F$50,'2021年度全件'!$J$4:$J$64,$B21)</f>
        <v>#REF!</v>
      </c>
      <c r="G21" s="25" t="e">
        <f>COUNTIFS('2021年度全件'!$C$4:$C$64,2,'2021年度全件'!#REF!,G$49,'2021年度全件'!#REF!,G$50,'2021年度全件'!$J$4:$J$64,$B21)</f>
        <v>#REF!</v>
      </c>
      <c r="H21" s="25" t="e">
        <f>COUNTIFS('2021年度全件'!$C$4:$C$64,2,'2021年度全件'!#REF!,H$49,'2021年度全件'!#REF!,H$50,'2021年度全件'!$J$4:$J$64,$B21)</f>
        <v>#REF!</v>
      </c>
      <c r="I21" s="25" t="e">
        <f>COUNTIFS('2021年度全件'!$C$4:$C$64,2,'2021年度全件'!#REF!,I$49,'2021年度全件'!#REF!,I$50,'2021年度全件'!$J$4:$J$64,$B21)</f>
        <v>#REF!</v>
      </c>
      <c r="J21" s="25" t="e">
        <f>COUNTIFS('2021年度全件'!$C$4:$C$64,2,'2021年度全件'!#REF!,J$49,'2021年度全件'!#REF!,J$50,'2021年度全件'!$J$4:$J$64,$B21)</f>
        <v>#REF!</v>
      </c>
      <c r="K21" s="25" t="e">
        <f>COUNTIFS('2021年度全件'!$C$4:$C$64,2,'2021年度全件'!#REF!,K$49,'2021年度全件'!#REF!,K$50,'2021年度全件'!$J$4:$J$64,$B21)</f>
        <v>#REF!</v>
      </c>
      <c r="L21" s="25" t="e">
        <f>COUNTIFS('2021年度全件'!$C$4:$C$64,2,'2021年度全件'!#REF!,L$49,'2021年度全件'!#REF!,L$50,'2021年度全件'!$J$4:$J$64,$B21)</f>
        <v>#REF!</v>
      </c>
      <c r="M21" s="25" t="e">
        <f>COUNTIFS('2021年度全件'!$C$4:$C$64,2,'2021年度全件'!#REF!,M$49,'2021年度全件'!#REF!,M$50,'2021年度全件'!$J$4:$J$64,$B21)</f>
        <v>#REF!</v>
      </c>
      <c r="N21" s="25" t="e">
        <f>COUNTIFS('2021年度全件'!$C$4:$C$64,2,'2021年度全件'!#REF!,N$49,'2021年度全件'!#REF!,N$50,'2021年度全件'!$J$4:$J$64,$B21)</f>
        <v>#REF!</v>
      </c>
      <c r="O21" s="67" t="e">
        <f t="shared" si="4"/>
        <v>#REF!</v>
      </c>
    </row>
    <row r="22" spans="2:15" ht="15" customHeight="1">
      <c r="B22" s="85" t="s">
        <v>9</v>
      </c>
      <c r="C22" s="25" t="e">
        <f>COUNTIFS('2021年度全件'!$C$4:$C$64,2,'2021年度全件'!#REF!,C$49,'2021年度全件'!#REF!,C$50,'2021年度全件'!$J$4:$J$64,$B22)</f>
        <v>#REF!</v>
      </c>
      <c r="D22" s="25" t="e">
        <f>COUNTIFS('2021年度全件'!$C$4:$C$64,2,'2021年度全件'!#REF!,D$49,'2021年度全件'!#REF!,D$50,'2021年度全件'!$J$4:$J$64,$B22)</f>
        <v>#REF!</v>
      </c>
      <c r="E22" s="25" t="e">
        <f>COUNTIFS('2021年度全件'!$C$4:$C$64,2,'2021年度全件'!#REF!,E$49,'2021年度全件'!#REF!,E$50,'2021年度全件'!$J$4:$J$64,$B22)</f>
        <v>#REF!</v>
      </c>
      <c r="F22" s="25" t="e">
        <f>COUNTIFS('2021年度全件'!$C$4:$C$64,2,'2021年度全件'!#REF!,F$49,'2021年度全件'!#REF!,F$50,'2021年度全件'!$J$4:$J$64,$B22)</f>
        <v>#REF!</v>
      </c>
      <c r="G22" s="25" t="e">
        <f>COUNTIFS('2021年度全件'!$C$4:$C$64,2,'2021年度全件'!#REF!,G$49,'2021年度全件'!#REF!,G$50,'2021年度全件'!$J$4:$J$64,$B22)</f>
        <v>#REF!</v>
      </c>
      <c r="H22" s="25" t="e">
        <f>COUNTIFS('2021年度全件'!$C$4:$C$64,2,'2021年度全件'!#REF!,H$49,'2021年度全件'!#REF!,H$50,'2021年度全件'!$J$4:$J$64,$B22)</f>
        <v>#REF!</v>
      </c>
      <c r="I22" s="25" t="e">
        <f>COUNTIFS('2021年度全件'!$C$4:$C$64,2,'2021年度全件'!#REF!,I$49,'2021年度全件'!#REF!,I$50,'2021年度全件'!$J$4:$J$64,$B22)</f>
        <v>#REF!</v>
      </c>
      <c r="J22" s="25" t="e">
        <f>COUNTIFS('2021年度全件'!$C$4:$C$64,2,'2021年度全件'!#REF!,J$49,'2021年度全件'!#REF!,J$50,'2021年度全件'!$J$4:$J$64,$B22)</f>
        <v>#REF!</v>
      </c>
      <c r="K22" s="25" t="e">
        <f>COUNTIFS('2021年度全件'!$C$4:$C$64,2,'2021年度全件'!#REF!,K$49,'2021年度全件'!#REF!,K$50,'2021年度全件'!$J$4:$J$64,$B22)</f>
        <v>#REF!</v>
      </c>
      <c r="L22" s="25" t="e">
        <f>COUNTIFS('2021年度全件'!$C$4:$C$64,2,'2021年度全件'!#REF!,L$49,'2021年度全件'!#REF!,L$50,'2021年度全件'!$J$4:$J$64,$B22)</f>
        <v>#REF!</v>
      </c>
      <c r="M22" s="25" t="e">
        <f>COUNTIFS('2021年度全件'!$C$4:$C$64,2,'2021年度全件'!#REF!,M$49,'2021年度全件'!#REF!,M$50,'2021年度全件'!$J$4:$J$64,$B22)</f>
        <v>#REF!</v>
      </c>
      <c r="N22" s="25" t="e">
        <f>COUNTIFS('2021年度全件'!$C$4:$C$64,2,'2021年度全件'!#REF!,N$49,'2021年度全件'!#REF!,N$50,'2021年度全件'!$J$4:$J$64,$B22)</f>
        <v>#REF!</v>
      </c>
      <c r="O22" s="67" t="e">
        <f t="shared" si="4"/>
        <v>#REF!</v>
      </c>
    </row>
    <row r="23" spans="2:15" ht="15" customHeight="1" thickBot="1">
      <c r="B23" s="86" t="s">
        <v>10</v>
      </c>
      <c r="C23" s="25" t="e">
        <f>COUNTIFS('2021年度全件'!$C$4:$C$64,2,'2021年度全件'!#REF!,C$49,'2021年度全件'!#REF!,C$50,'2021年度全件'!$J$4:$J$64,$B23)</f>
        <v>#REF!</v>
      </c>
      <c r="D23" s="75" t="e">
        <f>COUNTIFS('2021年度全件'!$C$4:$C$64,2,'2021年度全件'!#REF!,D$49,'2021年度全件'!#REF!,D$50,'2021年度全件'!$J$4:$J$64,$B23)</f>
        <v>#REF!</v>
      </c>
      <c r="E23" s="75" t="e">
        <f>COUNTIFS('2021年度全件'!$C$4:$C$64,2,'2021年度全件'!#REF!,E$49,'2021年度全件'!#REF!,E$50,'2021年度全件'!$J$4:$J$64,$B23)</f>
        <v>#REF!</v>
      </c>
      <c r="F23" s="75" t="e">
        <f>COUNTIFS('2021年度全件'!$C$4:$C$64,2,'2021年度全件'!#REF!,F$49,'2021年度全件'!#REF!,F$50,'2021年度全件'!$J$4:$J$64,$B23)</f>
        <v>#REF!</v>
      </c>
      <c r="G23" s="75" t="e">
        <f>COUNTIFS('2021年度全件'!$C$4:$C$64,2,'2021年度全件'!#REF!,G$49,'2021年度全件'!#REF!,G$50,'2021年度全件'!$J$4:$J$64,$B23)</f>
        <v>#REF!</v>
      </c>
      <c r="H23" s="75" t="e">
        <f>COUNTIFS('2021年度全件'!$C$4:$C$64,2,'2021年度全件'!#REF!,H$49,'2021年度全件'!#REF!,H$50,'2021年度全件'!$J$4:$J$64,$B23)</f>
        <v>#REF!</v>
      </c>
      <c r="I23" s="75" t="e">
        <f>COUNTIFS('2021年度全件'!$C$4:$C$64,2,'2021年度全件'!#REF!,I$49,'2021年度全件'!#REF!,I$50,'2021年度全件'!$J$4:$J$64,$B23)</f>
        <v>#REF!</v>
      </c>
      <c r="J23" s="75" t="e">
        <f>COUNTIFS('2021年度全件'!$C$4:$C$64,2,'2021年度全件'!#REF!,J$49,'2021年度全件'!#REF!,J$50,'2021年度全件'!$J$4:$J$64,$B23)</f>
        <v>#REF!</v>
      </c>
      <c r="K23" s="75" t="e">
        <f>COUNTIFS('2021年度全件'!$C$4:$C$64,2,'2021年度全件'!#REF!,K$49,'2021年度全件'!#REF!,K$50,'2021年度全件'!$J$4:$J$64,$B23)</f>
        <v>#REF!</v>
      </c>
      <c r="L23" s="75" t="e">
        <f>COUNTIFS('2021年度全件'!$C$4:$C$64,2,'2021年度全件'!#REF!,L$49,'2021年度全件'!#REF!,L$50,'2021年度全件'!$J$4:$J$64,$B23)</f>
        <v>#REF!</v>
      </c>
      <c r="M23" s="75" t="e">
        <f>COUNTIFS('2021年度全件'!$C$4:$C$64,2,'2021年度全件'!#REF!,M$49,'2021年度全件'!#REF!,M$50,'2021年度全件'!$J$4:$J$64,$B23)</f>
        <v>#REF!</v>
      </c>
      <c r="N23" s="75" t="e">
        <f>COUNTIFS('2021年度全件'!$C$4:$C$64,2,'2021年度全件'!#REF!,N$49,'2021年度全件'!#REF!,N$50,'2021年度全件'!$J$4:$J$64,$B23)</f>
        <v>#REF!</v>
      </c>
      <c r="O23" s="68" t="e">
        <f t="shared" si="4"/>
        <v>#REF!</v>
      </c>
    </row>
    <row r="24" spans="2:15" ht="15" customHeight="1" thickTop="1" thickBot="1">
      <c r="B24" s="27" t="s">
        <v>12</v>
      </c>
      <c r="C24" s="76" t="e">
        <f t="shared" ref="C24:N24" si="5">SUM(C17:C23)</f>
        <v>#REF!</v>
      </c>
      <c r="D24" s="77" t="e">
        <f t="shared" si="5"/>
        <v>#REF!</v>
      </c>
      <c r="E24" s="77" t="e">
        <f t="shared" si="5"/>
        <v>#REF!</v>
      </c>
      <c r="F24" s="77" t="e">
        <f t="shared" si="5"/>
        <v>#REF!</v>
      </c>
      <c r="G24" s="77" t="e">
        <f t="shared" si="5"/>
        <v>#REF!</v>
      </c>
      <c r="H24" s="77" t="e">
        <f t="shared" si="5"/>
        <v>#REF!</v>
      </c>
      <c r="I24" s="77" t="e">
        <f t="shared" si="5"/>
        <v>#REF!</v>
      </c>
      <c r="J24" s="77" t="e">
        <f t="shared" si="5"/>
        <v>#REF!</v>
      </c>
      <c r="K24" s="77" t="e">
        <f t="shared" si="5"/>
        <v>#REF!</v>
      </c>
      <c r="L24" s="77" t="e">
        <f t="shared" si="5"/>
        <v>#REF!</v>
      </c>
      <c r="M24" s="77" t="e">
        <f t="shared" si="5"/>
        <v>#REF!</v>
      </c>
      <c r="N24" s="78" t="e">
        <f t="shared" si="5"/>
        <v>#REF!</v>
      </c>
      <c r="O24" s="28" t="e">
        <f t="shared" si="4"/>
        <v>#REF!</v>
      </c>
    </row>
    <row r="25" spans="2:15" ht="15" customHeight="1"/>
    <row r="26" spans="2:15" ht="18.75" customHeight="1" thickBot="1">
      <c r="B26" s="18" t="s">
        <v>29</v>
      </c>
      <c r="C26" s="19"/>
      <c r="D26" s="19"/>
      <c r="E26" s="20"/>
      <c r="F26" s="20"/>
      <c r="O26" s="19"/>
    </row>
    <row r="27" spans="2:15" ht="15" customHeight="1" thickBot="1">
      <c r="B27" s="21" t="s">
        <v>17</v>
      </c>
      <c r="C27" s="22">
        <f>C5</f>
        <v>44287</v>
      </c>
      <c r="D27" s="22">
        <f t="shared" ref="D27:N27" si="6">D5</f>
        <v>44317</v>
      </c>
      <c r="E27" s="22">
        <f t="shared" si="6"/>
        <v>44348</v>
      </c>
      <c r="F27" s="22">
        <f t="shared" si="6"/>
        <v>44378</v>
      </c>
      <c r="G27" s="22">
        <f t="shared" si="6"/>
        <v>44409</v>
      </c>
      <c r="H27" s="22">
        <f t="shared" si="6"/>
        <v>44440</v>
      </c>
      <c r="I27" s="22">
        <f t="shared" si="6"/>
        <v>44470</v>
      </c>
      <c r="J27" s="22">
        <f t="shared" si="6"/>
        <v>44501</v>
      </c>
      <c r="K27" s="22">
        <f t="shared" si="6"/>
        <v>44531</v>
      </c>
      <c r="L27" s="22">
        <f t="shared" si="6"/>
        <v>44562</v>
      </c>
      <c r="M27" s="22">
        <f t="shared" si="6"/>
        <v>44593</v>
      </c>
      <c r="N27" s="69">
        <f t="shared" si="6"/>
        <v>44621</v>
      </c>
      <c r="O27" s="70" t="s">
        <v>20</v>
      </c>
    </row>
    <row r="28" spans="2:15" ht="15" customHeight="1">
      <c r="B28" s="85" t="s">
        <v>4</v>
      </c>
      <c r="C28" s="25" t="e">
        <f>COUNTIFS('2021年度全件'!$C$4:$C$64,3,'2021年度全件'!#REF!,C$49,'2021年度全件'!#REF!,C$50,'2021年度全件'!$J$4:$J$64,$B28)</f>
        <v>#REF!</v>
      </c>
      <c r="D28" s="25" t="e">
        <f>COUNTIFS('2021年度全件'!$C$4:$C$64,3,'2021年度全件'!#REF!,D$49,'2021年度全件'!#REF!,D$50,'2021年度全件'!$J$4:$J$64,$B28)</f>
        <v>#REF!</v>
      </c>
      <c r="E28" s="25" t="e">
        <f>COUNTIFS('2021年度全件'!$C$4:$C$64,3,'2021年度全件'!#REF!,E$49,'2021年度全件'!#REF!,E$50,'2021年度全件'!$J$4:$J$64,$B28)</f>
        <v>#REF!</v>
      </c>
      <c r="F28" s="25" t="e">
        <f>COUNTIFS('2021年度全件'!$C$4:$C$64,3,'2021年度全件'!#REF!,F$49,'2021年度全件'!#REF!,F$50,'2021年度全件'!$J$4:$J$64,$B28)</f>
        <v>#REF!</v>
      </c>
      <c r="G28" s="25" t="e">
        <f>COUNTIFS('2021年度全件'!$C$4:$C$64,3,'2021年度全件'!#REF!,G$49,'2021年度全件'!#REF!,G$50,'2021年度全件'!$J$4:$J$64,$B28)</f>
        <v>#REF!</v>
      </c>
      <c r="H28" s="25" t="e">
        <f>COUNTIFS('2021年度全件'!$C$4:$C$64,3,'2021年度全件'!#REF!,H$49,'2021年度全件'!#REF!,H$50,'2021年度全件'!$J$4:$J$64,$B28)</f>
        <v>#REF!</v>
      </c>
      <c r="I28" s="25" t="e">
        <f>COUNTIFS('2021年度全件'!$C$4:$C$64,3,'2021年度全件'!#REF!,I$49,'2021年度全件'!#REF!,I$50,'2021年度全件'!$J$4:$J$64,$B28)</f>
        <v>#REF!</v>
      </c>
      <c r="J28" s="25" t="e">
        <f>COUNTIFS('2021年度全件'!$C$4:$C$64,3,'2021年度全件'!#REF!,J$49,'2021年度全件'!#REF!,J$50,'2021年度全件'!$J$4:$J$64,$B28)</f>
        <v>#REF!</v>
      </c>
      <c r="K28" s="25" t="e">
        <f>COUNTIFS('2021年度全件'!$C$4:$C$64,3,'2021年度全件'!#REF!,K$49,'2021年度全件'!#REF!,K$50,'2021年度全件'!$J$4:$J$64,$B28)</f>
        <v>#REF!</v>
      </c>
      <c r="L28" s="25" t="e">
        <f>COUNTIFS('2021年度全件'!$C$4:$C$64,3,'2021年度全件'!#REF!,L$49,'2021年度全件'!#REF!,L$50,'2021年度全件'!$J$4:$J$64,$B28)</f>
        <v>#REF!</v>
      </c>
      <c r="M28" s="25" t="e">
        <f>COUNTIFS('2021年度全件'!$C$4:$C$64,3,'2021年度全件'!#REF!,M$49,'2021年度全件'!#REF!,M$50,'2021年度全件'!$J$4:$J$64,$B28)</f>
        <v>#REF!</v>
      </c>
      <c r="N28" s="25" t="e">
        <f>COUNTIFS('2021年度全件'!$C$4:$C$64,3,'2021年度全件'!#REF!,N$49,'2021年度全件'!#REF!,N$50,'2021年度全件'!$J$4:$J$64,$B28)</f>
        <v>#REF!</v>
      </c>
      <c r="O28" s="71" t="e">
        <f t="shared" ref="O28:O35" si="7">SUM(C28:N28)</f>
        <v>#REF!</v>
      </c>
    </row>
    <row r="29" spans="2:15" ht="15" customHeight="1">
      <c r="B29" s="85" t="s">
        <v>5</v>
      </c>
      <c r="C29" s="25" t="e">
        <f>COUNTIFS('2021年度全件'!$C$4:$C$64,3,'2021年度全件'!#REF!,C$49,'2021年度全件'!#REF!,C$50,'2021年度全件'!$J$4:$J$64,$B29)</f>
        <v>#REF!</v>
      </c>
      <c r="D29" s="25" t="e">
        <f>COUNTIFS('2021年度全件'!$C$4:$C$64,3,'2021年度全件'!#REF!,D$49,'2021年度全件'!#REF!,D$50,'2021年度全件'!$J$4:$J$64,$B29)</f>
        <v>#REF!</v>
      </c>
      <c r="E29" s="25" t="e">
        <f>COUNTIFS('2021年度全件'!$C$4:$C$64,3,'2021年度全件'!#REF!,E$49,'2021年度全件'!#REF!,E$50,'2021年度全件'!$J$4:$J$64,$B29)</f>
        <v>#REF!</v>
      </c>
      <c r="F29" s="25" t="e">
        <f>COUNTIFS('2021年度全件'!$C$4:$C$64,3,'2021年度全件'!#REF!,F$49,'2021年度全件'!#REF!,F$50,'2021年度全件'!$J$4:$J$64,$B29)</f>
        <v>#REF!</v>
      </c>
      <c r="G29" s="25" t="e">
        <f>COUNTIFS('2021年度全件'!$C$4:$C$64,3,'2021年度全件'!#REF!,G$49,'2021年度全件'!#REF!,G$50,'2021年度全件'!$J$4:$J$64,$B29)</f>
        <v>#REF!</v>
      </c>
      <c r="H29" s="25" t="e">
        <f>COUNTIFS('2021年度全件'!$C$4:$C$64,3,'2021年度全件'!#REF!,H$49,'2021年度全件'!#REF!,H$50,'2021年度全件'!$J$4:$J$64,$B29)</f>
        <v>#REF!</v>
      </c>
      <c r="I29" s="25" t="e">
        <f>COUNTIFS('2021年度全件'!$C$4:$C$64,3,'2021年度全件'!#REF!,I$49,'2021年度全件'!#REF!,I$50,'2021年度全件'!$J$4:$J$64,$B29)</f>
        <v>#REF!</v>
      </c>
      <c r="J29" s="25" t="e">
        <f>COUNTIFS('2021年度全件'!$C$4:$C$64,3,'2021年度全件'!#REF!,J$49,'2021年度全件'!#REF!,J$50,'2021年度全件'!$J$4:$J$64,$B29)</f>
        <v>#REF!</v>
      </c>
      <c r="K29" s="25" t="e">
        <f>COUNTIFS('2021年度全件'!$C$4:$C$64,3,'2021年度全件'!#REF!,K$49,'2021年度全件'!#REF!,K$50,'2021年度全件'!$J$4:$J$64,$B29)</f>
        <v>#REF!</v>
      </c>
      <c r="L29" s="25" t="e">
        <f>COUNTIFS('2021年度全件'!$C$4:$C$64,3,'2021年度全件'!#REF!,L$49,'2021年度全件'!#REF!,L$50,'2021年度全件'!$J$4:$J$64,$B29)</f>
        <v>#REF!</v>
      </c>
      <c r="M29" s="25" t="e">
        <f>COUNTIFS('2021年度全件'!$C$4:$C$64,3,'2021年度全件'!#REF!,M$49,'2021年度全件'!#REF!,M$50,'2021年度全件'!$J$4:$J$64,$B29)</f>
        <v>#REF!</v>
      </c>
      <c r="N29" s="25" t="e">
        <f>COUNTIFS('2021年度全件'!$C$4:$C$64,3,'2021年度全件'!#REF!,N$49,'2021年度全件'!#REF!,N$50,'2021年度全件'!$J$4:$J$64,$B29)</f>
        <v>#REF!</v>
      </c>
      <c r="O29" s="72" t="e">
        <f t="shared" si="7"/>
        <v>#REF!</v>
      </c>
    </row>
    <row r="30" spans="2:15" ht="15" customHeight="1">
      <c r="B30" s="85" t="s">
        <v>6</v>
      </c>
      <c r="C30" s="25" t="e">
        <f>COUNTIFS('2021年度全件'!$C$4:$C$64,3,'2021年度全件'!#REF!,C$49,'2021年度全件'!#REF!,C$50,'2021年度全件'!$J$4:$J$64,$B30)</f>
        <v>#REF!</v>
      </c>
      <c r="D30" s="25" t="e">
        <f>COUNTIFS('2021年度全件'!$C$4:$C$64,3,'2021年度全件'!#REF!,D$49,'2021年度全件'!#REF!,D$50,'2021年度全件'!$J$4:$J$64,$B30)</f>
        <v>#REF!</v>
      </c>
      <c r="E30" s="25" t="e">
        <f>COUNTIFS('2021年度全件'!$C$4:$C$64,3,'2021年度全件'!#REF!,E$49,'2021年度全件'!#REF!,E$50,'2021年度全件'!$J$4:$J$64,$B30)</f>
        <v>#REF!</v>
      </c>
      <c r="F30" s="25" t="e">
        <f>COUNTIFS('2021年度全件'!$C$4:$C$64,3,'2021年度全件'!#REF!,F$49,'2021年度全件'!#REF!,F$50,'2021年度全件'!$J$4:$J$64,$B30)</f>
        <v>#REF!</v>
      </c>
      <c r="G30" s="25" t="e">
        <f>COUNTIFS('2021年度全件'!$C$4:$C$64,3,'2021年度全件'!#REF!,G$49,'2021年度全件'!#REF!,G$50,'2021年度全件'!$J$4:$J$64,$B30)</f>
        <v>#REF!</v>
      </c>
      <c r="H30" s="25" t="e">
        <f>COUNTIFS('2021年度全件'!$C$4:$C$64,3,'2021年度全件'!#REF!,H$49,'2021年度全件'!#REF!,H$50,'2021年度全件'!$J$4:$J$64,$B30)</f>
        <v>#REF!</v>
      </c>
      <c r="I30" s="25" t="e">
        <f>COUNTIFS('2021年度全件'!$C$4:$C$64,3,'2021年度全件'!#REF!,I$49,'2021年度全件'!#REF!,I$50,'2021年度全件'!$J$4:$J$64,$B30)</f>
        <v>#REF!</v>
      </c>
      <c r="J30" s="25" t="e">
        <f>COUNTIFS('2021年度全件'!$C$4:$C$64,3,'2021年度全件'!#REF!,J$49,'2021年度全件'!#REF!,J$50,'2021年度全件'!$J$4:$J$64,$B30)</f>
        <v>#REF!</v>
      </c>
      <c r="K30" s="25" t="e">
        <f>COUNTIFS('2021年度全件'!$C$4:$C$64,3,'2021年度全件'!#REF!,K$49,'2021年度全件'!#REF!,K$50,'2021年度全件'!$J$4:$J$64,$B30)</f>
        <v>#REF!</v>
      </c>
      <c r="L30" s="25" t="e">
        <f>COUNTIFS('2021年度全件'!$C$4:$C$64,3,'2021年度全件'!#REF!,L$49,'2021年度全件'!#REF!,L$50,'2021年度全件'!$J$4:$J$64,$B30)</f>
        <v>#REF!</v>
      </c>
      <c r="M30" s="25" t="e">
        <f>COUNTIFS('2021年度全件'!$C$4:$C$64,3,'2021年度全件'!#REF!,M$49,'2021年度全件'!#REF!,M$50,'2021年度全件'!$J$4:$J$64,$B30)</f>
        <v>#REF!</v>
      </c>
      <c r="N30" s="25" t="e">
        <f>COUNTIFS('2021年度全件'!$C$4:$C$64,3,'2021年度全件'!#REF!,N$49,'2021年度全件'!#REF!,N$50,'2021年度全件'!$J$4:$J$64,$B30)</f>
        <v>#REF!</v>
      </c>
      <c r="O30" s="72" t="e">
        <f t="shared" si="7"/>
        <v>#REF!</v>
      </c>
    </row>
    <row r="31" spans="2:15" ht="15" customHeight="1">
      <c r="B31" s="85" t="s">
        <v>7</v>
      </c>
      <c r="C31" s="25" t="e">
        <f>COUNTIFS('2021年度全件'!$C$4:$C$64,3,'2021年度全件'!#REF!,C$49,'2021年度全件'!#REF!,C$50,'2021年度全件'!$J$4:$J$64,$B31)</f>
        <v>#REF!</v>
      </c>
      <c r="D31" s="25" t="e">
        <f>COUNTIFS('2021年度全件'!$C$4:$C$64,3,'2021年度全件'!#REF!,D$49,'2021年度全件'!#REF!,D$50,'2021年度全件'!$J$4:$J$64,$B31)</f>
        <v>#REF!</v>
      </c>
      <c r="E31" s="25" t="e">
        <f>COUNTIFS('2021年度全件'!$C$4:$C$64,3,'2021年度全件'!#REF!,E$49,'2021年度全件'!#REF!,E$50,'2021年度全件'!$J$4:$J$64,$B31)</f>
        <v>#REF!</v>
      </c>
      <c r="F31" s="25" t="e">
        <f>COUNTIFS('2021年度全件'!$C$4:$C$64,3,'2021年度全件'!#REF!,F$49,'2021年度全件'!#REF!,F$50,'2021年度全件'!$J$4:$J$64,$B31)</f>
        <v>#REF!</v>
      </c>
      <c r="G31" s="25" t="e">
        <f>COUNTIFS('2021年度全件'!$C$4:$C$64,3,'2021年度全件'!#REF!,G$49,'2021年度全件'!#REF!,G$50,'2021年度全件'!$J$4:$J$64,$B31)</f>
        <v>#REF!</v>
      </c>
      <c r="H31" s="25" t="e">
        <f>COUNTIFS('2021年度全件'!$C$4:$C$64,3,'2021年度全件'!#REF!,H$49,'2021年度全件'!#REF!,H$50,'2021年度全件'!$J$4:$J$64,$B31)</f>
        <v>#REF!</v>
      </c>
      <c r="I31" s="25" t="e">
        <f>COUNTIFS('2021年度全件'!$C$4:$C$64,3,'2021年度全件'!#REF!,I$49,'2021年度全件'!#REF!,I$50,'2021年度全件'!$J$4:$J$64,$B31)</f>
        <v>#REF!</v>
      </c>
      <c r="J31" s="25" t="e">
        <f>COUNTIFS('2021年度全件'!$C$4:$C$64,3,'2021年度全件'!#REF!,J$49,'2021年度全件'!#REF!,J$50,'2021年度全件'!$J$4:$J$64,$B31)</f>
        <v>#REF!</v>
      </c>
      <c r="K31" s="25" t="e">
        <f>COUNTIFS('2021年度全件'!$C$4:$C$64,3,'2021年度全件'!#REF!,K$49,'2021年度全件'!#REF!,K$50,'2021年度全件'!$J$4:$J$64,$B31)</f>
        <v>#REF!</v>
      </c>
      <c r="L31" s="25" t="e">
        <f>COUNTIFS('2021年度全件'!$C$4:$C$64,3,'2021年度全件'!#REF!,L$49,'2021年度全件'!#REF!,L$50,'2021年度全件'!$J$4:$J$64,$B31)</f>
        <v>#REF!</v>
      </c>
      <c r="M31" s="25" t="e">
        <f>COUNTIFS('2021年度全件'!$C$4:$C$64,3,'2021年度全件'!#REF!,M$49,'2021年度全件'!#REF!,M$50,'2021年度全件'!$J$4:$J$64,$B31)</f>
        <v>#REF!</v>
      </c>
      <c r="N31" s="25" t="e">
        <f>COUNTIFS('2021年度全件'!$C$4:$C$64,3,'2021年度全件'!#REF!,N$49,'2021年度全件'!#REF!,N$50,'2021年度全件'!$J$4:$J$64,$B31)</f>
        <v>#REF!</v>
      </c>
      <c r="O31" s="72" t="e">
        <f t="shared" si="7"/>
        <v>#REF!</v>
      </c>
    </row>
    <row r="32" spans="2:15" ht="15" customHeight="1">
      <c r="B32" s="85" t="s">
        <v>8</v>
      </c>
      <c r="C32" s="25" t="e">
        <f>COUNTIFS('2021年度全件'!$C$4:$C$64,3,'2021年度全件'!#REF!,C$49,'2021年度全件'!#REF!,C$50,'2021年度全件'!$J$4:$J$64,$B32)</f>
        <v>#REF!</v>
      </c>
      <c r="D32" s="25" t="e">
        <f>COUNTIFS('2021年度全件'!$C$4:$C$64,3,'2021年度全件'!#REF!,D$49,'2021年度全件'!#REF!,D$50,'2021年度全件'!$J$4:$J$64,$B32)</f>
        <v>#REF!</v>
      </c>
      <c r="E32" s="25" t="e">
        <f>COUNTIFS('2021年度全件'!$C$4:$C$64,3,'2021年度全件'!#REF!,E$49,'2021年度全件'!#REF!,E$50,'2021年度全件'!$J$4:$J$64,$B32)</f>
        <v>#REF!</v>
      </c>
      <c r="F32" s="25" t="e">
        <f>COUNTIFS('2021年度全件'!$C$4:$C$64,3,'2021年度全件'!#REF!,F$49,'2021年度全件'!#REF!,F$50,'2021年度全件'!$J$4:$J$64,$B32)</f>
        <v>#REF!</v>
      </c>
      <c r="G32" s="25" t="e">
        <f>COUNTIFS('2021年度全件'!$C$4:$C$64,3,'2021年度全件'!#REF!,G$49,'2021年度全件'!#REF!,G$50,'2021年度全件'!$J$4:$J$64,$B32)</f>
        <v>#REF!</v>
      </c>
      <c r="H32" s="25" t="e">
        <f>COUNTIFS('2021年度全件'!$C$4:$C$64,3,'2021年度全件'!#REF!,H$49,'2021年度全件'!#REF!,H$50,'2021年度全件'!$J$4:$J$64,$B32)</f>
        <v>#REF!</v>
      </c>
      <c r="I32" s="25" t="e">
        <f>COUNTIFS('2021年度全件'!$C$4:$C$64,3,'2021年度全件'!#REF!,I$49,'2021年度全件'!#REF!,I$50,'2021年度全件'!$J$4:$J$64,$B32)</f>
        <v>#REF!</v>
      </c>
      <c r="J32" s="25" t="e">
        <f>COUNTIFS('2021年度全件'!$C$4:$C$64,3,'2021年度全件'!#REF!,J$49,'2021年度全件'!#REF!,J$50,'2021年度全件'!$J$4:$J$64,$B32)</f>
        <v>#REF!</v>
      </c>
      <c r="K32" s="25" t="e">
        <f>COUNTIFS('2021年度全件'!$C$4:$C$64,3,'2021年度全件'!#REF!,K$49,'2021年度全件'!#REF!,K$50,'2021年度全件'!$J$4:$J$64,$B32)</f>
        <v>#REF!</v>
      </c>
      <c r="L32" s="25" t="e">
        <f>COUNTIFS('2021年度全件'!$C$4:$C$64,3,'2021年度全件'!#REF!,L$49,'2021年度全件'!#REF!,L$50,'2021年度全件'!$J$4:$J$64,$B32)</f>
        <v>#REF!</v>
      </c>
      <c r="M32" s="25" t="e">
        <f>COUNTIFS('2021年度全件'!$C$4:$C$64,3,'2021年度全件'!#REF!,M$49,'2021年度全件'!#REF!,M$50,'2021年度全件'!$J$4:$J$64,$B32)</f>
        <v>#REF!</v>
      </c>
      <c r="N32" s="25" t="e">
        <f>COUNTIFS('2021年度全件'!$C$4:$C$64,3,'2021年度全件'!#REF!,N$49,'2021年度全件'!#REF!,N$50,'2021年度全件'!$J$4:$J$64,$B32)</f>
        <v>#REF!</v>
      </c>
      <c r="O32" s="72" t="e">
        <f t="shared" si="7"/>
        <v>#REF!</v>
      </c>
    </row>
    <row r="33" spans="2:15" ht="15" customHeight="1">
      <c r="B33" s="85" t="s">
        <v>9</v>
      </c>
      <c r="C33" s="25" t="e">
        <f>COUNTIFS('2021年度全件'!$C$4:$C$64,3,'2021年度全件'!#REF!,C$49,'2021年度全件'!#REF!,C$50,'2021年度全件'!$J$4:$J$64,$B33)</f>
        <v>#REF!</v>
      </c>
      <c r="D33" s="25" t="e">
        <f>COUNTIFS('2021年度全件'!$C$4:$C$64,3,'2021年度全件'!#REF!,D$49,'2021年度全件'!#REF!,D$50,'2021年度全件'!$J$4:$J$64,$B33)</f>
        <v>#REF!</v>
      </c>
      <c r="E33" s="25" t="e">
        <f>COUNTIFS('2021年度全件'!$C$4:$C$64,3,'2021年度全件'!#REF!,E$49,'2021年度全件'!#REF!,E$50,'2021年度全件'!$J$4:$J$64,$B33)</f>
        <v>#REF!</v>
      </c>
      <c r="F33" s="25" t="e">
        <f>COUNTIFS('2021年度全件'!$C$4:$C$64,3,'2021年度全件'!#REF!,F$49,'2021年度全件'!#REF!,F$50,'2021年度全件'!$J$4:$J$64,$B33)</f>
        <v>#REF!</v>
      </c>
      <c r="G33" s="25" t="e">
        <f>COUNTIFS('2021年度全件'!$C$4:$C$64,3,'2021年度全件'!#REF!,G$49,'2021年度全件'!#REF!,G$50,'2021年度全件'!$J$4:$J$64,$B33)</f>
        <v>#REF!</v>
      </c>
      <c r="H33" s="25" t="e">
        <f>COUNTIFS('2021年度全件'!$C$4:$C$64,3,'2021年度全件'!#REF!,H$49,'2021年度全件'!#REF!,H$50,'2021年度全件'!$J$4:$J$64,$B33)</f>
        <v>#REF!</v>
      </c>
      <c r="I33" s="25" t="e">
        <f>COUNTIFS('2021年度全件'!$C$4:$C$64,3,'2021年度全件'!#REF!,I$49,'2021年度全件'!#REF!,I$50,'2021年度全件'!$J$4:$J$64,$B33)</f>
        <v>#REF!</v>
      </c>
      <c r="J33" s="25" t="e">
        <f>COUNTIFS('2021年度全件'!$C$4:$C$64,3,'2021年度全件'!#REF!,J$49,'2021年度全件'!#REF!,J$50,'2021年度全件'!$J$4:$J$64,$B33)</f>
        <v>#REF!</v>
      </c>
      <c r="K33" s="25" t="e">
        <f>COUNTIFS('2021年度全件'!$C$4:$C$64,3,'2021年度全件'!#REF!,K$49,'2021年度全件'!#REF!,K$50,'2021年度全件'!$J$4:$J$64,$B33)</f>
        <v>#REF!</v>
      </c>
      <c r="L33" s="25" t="e">
        <f>COUNTIFS('2021年度全件'!$C$4:$C$64,3,'2021年度全件'!#REF!,L$49,'2021年度全件'!#REF!,L$50,'2021年度全件'!$J$4:$J$64,$B33)</f>
        <v>#REF!</v>
      </c>
      <c r="M33" s="25" t="e">
        <f>COUNTIFS('2021年度全件'!$C$4:$C$64,3,'2021年度全件'!#REF!,M$49,'2021年度全件'!#REF!,M$50,'2021年度全件'!$J$4:$J$64,$B33)</f>
        <v>#REF!</v>
      </c>
      <c r="N33" s="25" t="e">
        <f>COUNTIFS('2021年度全件'!$C$4:$C$64,3,'2021年度全件'!#REF!,N$49,'2021年度全件'!#REF!,N$50,'2021年度全件'!$J$4:$J$64,$B33)</f>
        <v>#REF!</v>
      </c>
      <c r="O33" s="72" t="e">
        <f t="shared" si="7"/>
        <v>#REF!</v>
      </c>
    </row>
    <row r="34" spans="2:15" ht="15" customHeight="1" thickBot="1">
      <c r="B34" s="86" t="s">
        <v>10</v>
      </c>
      <c r="C34" s="75" t="e">
        <f>COUNTIFS('2021年度全件'!$C$4:$C$64,3,'2021年度全件'!#REF!,C$49,'2021年度全件'!#REF!,C$50,'2021年度全件'!$J$4:$J$64,$B34)</f>
        <v>#REF!</v>
      </c>
      <c r="D34" s="75" t="e">
        <f>COUNTIFS('2021年度全件'!$C$4:$C$64,3,'2021年度全件'!#REF!,D$49,'2021年度全件'!#REF!,D$50,'2021年度全件'!$J$4:$J$64,$B34)</f>
        <v>#REF!</v>
      </c>
      <c r="E34" s="75" t="e">
        <f>COUNTIFS('2021年度全件'!$C$4:$C$64,3,'2021年度全件'!#REF!,E$49,'2021年度全件'!#REF!,E$50,'2021年度全件'!$J$4:$J$64,$B34)</f>
        <v>#REF!</v>
      </c>
      <c r="F34" s="75" t="e">
        <f>COUNTIFS('2021年度全件'!$C$4:$C$64,3,'2021年度全件'!#REF!,F$49,'2021年度全件'!#REF!,F$50,'2021年度全件'!$J$4:$J$64,$B34)</f>
        <v>#REF!</v>
      </c>
      <c r="G34" s="75" t="e">
        <f>COUNTIFS('2021年度全件'!$C$4:$C$64,3,'2021年度全件'!#REF!,G$49,'2021年度全件'!#REF!,G$50,'2021年度全件'!$J$4:$J$64,$B34)</f>
        <v>#REF!</v>
      </c>
      <c r="H34" s="75" t="e">
        <f>COUNTIFS('2021年度全件'!$C$4:$C$64,3,'2021年度全件'!#REF!,H$49,'2021年度全件'!#REF!,H$50,'2021年度全件'!$J$4:$J$64,$B34)</f>
        <v>#REF!</v>
      </c>
      <c r="I34" s="75" t="e">
        <f>COUNTIFS('2021年度全件'!$C$4:$C$64,3,'2021年度全件'!#REF!,I$49,'2021年度全件'!#REF!,I$50,'2021年度全件'!$J$4:$J$64,$B34)</f>
        <v>#REF!</v>
      </c>
      <c r="J34" s="75" t="e">
        <f>COUNTIFS('2021年度全件'!$C$4:$C$64,3,'2021年度全件'!#REF!,J$49,'2021年度全件'!#REF!,J$50,'2021年度全件'!$J$4:$J$64,$B34)</f>
        <v>#REF!</v>
      </c>
      <c r="K34" s="75" t="e">
        <f>COUNTIFS('2021年度全件'!$C$4:$C$64,3,'2021年度全件'!#REF!,K$49,'2021年度全件'!#REF!,K$50,'2021年度全件'!$J$4:$J$64,$B34)</f>
        <v>#REF!</v>
      </c>
      <c r="L34" s="75" t="e">
        <f>COUNTIFS('2021年度全件'!$C$4:$C$64,3,'2021年度全件'!#REF!,L$49,'2021年度全件'!#REF!,L$50,'2021年度全件'!$J$4:$J$64,$B34)</f>
        <v>#REF!</v>
      </c>
      <c r="M34" s="75" t="e">
        <f>COUNTIFS('2021年度全件'!$C$4:$C$64,3,'2021年度全件'!#REF!,M$49,'2021年度全件'!#REF!,M$50,'2021年度全件'!$J$4:$J$64,$B34)</f>
        <v>#REF!</v>
      </c>
      <c r="N34" s="75" t="e">
        <f>COUNTIFS('2021年度全件'!$C$4:$C$64,3,'2021年度全件'!#REF!,N$49,'2021年度全件'!#REF!,N$50,'2021年度全件'!$J$4:$J$64,$B34)</f>
        <v>#REF!</v>
      </c>
      <c r="O34" s="73" t="e">
        <f t="shared" si="7"/>
        <v>#REF!</v>
      </c>
    </row>
    <row r="35" spans="2:15" ht="15" customHeight="1" thickTop="1" thickBot="1">
      <c r="B35" s="32" t="s">
        <v>12</v>
      </c>
      <c r="C35" s="80" t="e">
        <f t="shared" ref="C35:N35" si="8">SUM(C28:C34)</f>
        <v>#REF!</v>
      </c>
      <c r="D35" s="81" t="e">
        <f t="shared" si="8"/>
        <v>#REF!</v>
      </c>
      <c r="E35" s="81" t="e">
        <f t="shared" si="8"/>
        <v>#REF!</v>
      </c>
      <c r="F35" s="81" t="e">
        <f t="shared" si="8"/>
        <v>#REF!</v>
      </c>
      <c r="G35" s="81" t="e">
        <f t="shared" si="8"/>
        <v>#REF!</v>
      </c>
      <c r="H35" s="81" t="e">
        <f t="shared" si="8"/>
        <v>#REF!</v>
      </c>
      <c r="I35" s="81" t="e">
        <f t="shared" si="8"/>
        <v>#REF!</v>
      </c>
      <c r="J35" s="81" t="e">
        <f t="shared" si="8"/>
        <v>#REF!</v>
      </c>
      <c r="K35" s="81" t="e">
        <f t="shared" si="8"/>
        <v>#REF!</v>
      </c>
      <c r="L35" s="81" t="e">
        <f t="shared" si="8"/>
        <v>#REF!</v>
      </c>
      <c r="M35" s="81" t="e">
        <f t="shared" si="8"/>
        <v>#REF!</v>
      </c>
      <c r="N35" s="82" t="e">
        <f t="shared" si="8"/>
        <v>#REF!</v>
      </c>
      <c r="O35" s="33" t="e">
        <f t="shared" si="7"/>
        <v>#REF!</v>
      </c>
    </row>
    <row r="37" spans="2:15" ht="18.75" customHeight="1" thickBot="1">
      <c r="B37" s="18" t="s">
        <v>35</v>
      </c>
      <c r="C37" s="19"/>
      <c r="D37" s="19"/>
      <c r="E37" s="20"/>
      <c r="F37" s="20"/>
      <c r="O37" s="19"/>
    </row>
    <row r="38" spans="2:15" ht="15" customHeight="1" thickBot="1">
      <c r="B38" s="21" t="s">
        <v>17</v>
      </c>
      <c r="C38" s="22">
        <f>C16</f>
        <v>44287</v>
      </c>
      <c r="D38" s="22">
        <f t="shared" ref="D38:N38" si="9">D16</f>
        <v>44317</v>
      </c>
      <c r="E38" s="22">
        <f t="shared" si="9"/>
        <v>44348</v>
      </c>
      <c r="F38" s="22">
        <f t="shared" si="9"/>
        <v>44378</v>
      </c>
      <c r="G38" s="22">
        <f t="shared" si="9"/>
        <v>44409</v>
      </c>
      <c r="H38" s="22">
        <f t="shared" si="9"/>
        <v>44440</v>
      </c>
      <c r="I38" s="22">
        <f t="shared" si="9"/>
        <v>44470</v>
      </c>
      <c r="J38" s="22">
        <f t="shared" si="9"/>
        <v>44501</v>
      </c>
      <c r="K38" s="22">
        <f t="shared" si="9"/>
        <v>44531</v>
      </c>
      <c r="L38" s="22">
        <f t="shared" si="9"/>
        <v>44562</v>
      </c>
      <c r="M38" s="22">
        <f t="shared" si="9"/>
        <v>44593</v>
      </c>
      <c r="N38" s="69">
        <f t="shared" si="9"/>
        <v>44621</v>
      </c>
      <c r="O38" s="70" t="s">
        <v>20</v>
      </c>
    </row>
    <row r="39" spans="2:15" ht="15" customHeight="1">
      <c r="B39" s="85" t="s">
        <v>4</v>
      </c>
      <c r="C39" s="25" t="e">
        <f>SUM(C6,C17,C28)</f>
        <v>#REF!</v>
      </c>
      <c r="D39" s="25" t="e">
        <f t="shared" ref="D39:N39" si="10">SUM(D6,D17,D28)</f>
        <v>#REF!</v>
      </c>
      <c r="E39" s="25" t="e">
        <f t="shared" si="10"/>
        <v>#REF!</v>
      </c>
      <c r="F39" s="25" t="e">
        <f t="shared" si="10"/>
        <v>#REF!</v>
      </c>
      <c r="G39" s="25" t="e">
        <f t="shared" si="10"/>
        <v>#REF!</v>
      </c>
      <c r="H39" s="25" t="e">
        <f t="shared" si="10"/>
        <v>#REF!</v>
      </c>
      <c r="I39" s="25" t="e">
        <f t="shared" si="10"/>
        <v>#REF!</v>
      </c>
      <c r="J39" s="25" t="e">
        <f t="shared" si="10"/>
        <v>#REF!</v>
      </c>
      <c r="K39" s="25" t="e">
        <f t="shared" si="10"/>
        <v>#REF!</v>
      </c>
      <c r="L39" s="25" t="e">
        <f t="shared" si="10"/>
        <v>#REF!</v>
      </c>
      <c r="M39" s="25" t="e">
        <f t="shared" si="10"/>
        <v>#REF!</v>
      </c>
      <c r="N39" s="25" t="e">
        <f t="shared" si="10"/>
        <v>#REF!</v>
      </c>
      <c r="O39" s="71" t="e">
        <f t="shared" ref="O39:O46" si="11">SUM(C39:N39)</f>
        <v>#REF!</v>
      </c>
    </row>
    <row r="40" spans="2:15" ht="15" customHeight="1">
      <c r="B40" s="85" t="s">
        <v>5</v>
      </c>
      <c r="C40" s="25" t="e">
        <f t="shared" ref="C40:N45" si="12">SUM(C7,C18,C29)</f>
        <v>#REF!</v>
      </c>
      <c r="D40" s="25" t="e">
        <f t="shared" si="12"/>
        <v>#REF!</v>
      </c>
      <c r="E40" s="25" t="e">
        <f t="shared" si="12"/>
        <v>#REF!</v>
      </c>
      <c r="F40" s="25" t="e">
        <f t="shared" si="12"/>
        <v>#REF!</v>
      </c>
      <c r="G40" s="25" t="e">
        <f t="shared" si="12"/>
        <v>#REF!</v>
      </c>
      <c r="H40" s="25" t="e">
        <f t="shared" si="12"/>
        <v>#REF!</v>
      </c>
      <c r="I40" s="25" t="e">
        <f t="shared" si="12"/>
        <v>#REF!</v>
      </c>
      <c r="J40" s="25" t="e">
        <f t="shared" si="12"/>
        <v>#REF!</v>
      </c>
      <c r="K40" s="25" t="e">
        <f t="shared" si="12"/>
        <v>#REF!</v>
      </c>
      <c r="L40" s="25" t="e">
        <f t="shared" si="12"/>
        <v>#REF!</v>
      </c>
      <c r="M40" s="25" t="e">
        <f t="shared" si="12"/>
        <v>#REF!</v>
      </c>
      <c r="N40" s="25" t="e">
        <f t="shared" si="12"/>
        <v>#REF!</v>
      </c>
      <c r="O40" s="72" t="e">
        <f t="shared" si="11"/>
        <v>#REF!</v>
      </c>
    </row>
    <row r="41" spans="2:15" ht="15" customHeight="1">
      <c r="B41" s="85" t="s">
        <v>6</v>
      </c>
      <c r="C41" s="25" t="e">
        <f t="shared" si="12"/>
        <v>#REF!</v>
      </c>
      <c r="D41" s="25" t="e">
        <f t="shared" si="12"/>
        <v>#REF!</v>
      </c>
      <c r="E41" s="25" t="e">
        <f t="shared" si="12"/>
        <v>#REF!</v>
      </c>
      <c r="F41" s="25" t="e">
        <f t="shared" si="12"/>
        <v>#REF!</v>
      </c>
      <c r="G41" s="25" t="e">
        <f t="shared" si="12"/>
        <v>#REF!</v>
      </c>
      <c r="H41" s="25" t="e">
        <f t="shared" si="12"/>
        <v>#REF!</v>
      </c>
      <c r="I41" s="25" t="e">
        <f t="shared" si="12"/>
        <v>#REF!</v>
      </c>
      <c r="J41" s="25" t="e">
        <f t="shared" si="12"/>
        <v>#REF!</v>
      </c>
      <c r="K41" s="25" t="e">
        <f t="shared" si="12"/>
        <v>#REF!</v>
      </c>
      <c r="L41" s="25" t="e">
        <f t="shared" si="12"/>
        <v>#REF!</v>
      </c>
      <c r="M41" s="25" t="e">
        <f t="shared" si="12"/>
        <v>#REF!</v>
      </c>
      <c r="N41" s="25" t="e">
        <f t="shared" si="12"/>
        <v>#REF!</v>
      </c>
      <c r="O41" s="72" t="e">
        <f t="shared" si="11"/>
        <v>#REF!</v>
      </c>
    </row>
    <row r="42" spans="2:15" ht="15" customHeight="1">
      <c r="B42" s="85" t="s">
        <v>7</v>
      </c>
      <c r="C42" s="25" t="e">
        <f t="shared" si="12"/>
        <v>#REF!</v>
      </c>
      <c r="D42" s="25" t="e">
        <f t="shared" si="12"/>
        <v>#REF!</v>
      </c>
      <c r="E42" s="25" t="e">
        <f t="shared" si="12"/>
        <v>#REF!</v>
      </c>
      <c r="F42" s="25" t="e">
        <f t="shared" si="12"/>
        <v>#REF!</v>
      </c>
      <c r="G42" s="25" t="e">
        <f t="shared" si="12"/>
        <v>#REF!</v>
      </c>
      <c r="H42" s="25" t="e">
        <f t="shared" si="12"/>
        <v>#REF!</v>
      </c>
      <c r="I42" s="25" t="e">
        <f t="shared" si="12"/>
        <v>#REF!</v>
      </c>
      <c r="J42" s="25" t="e">
        <f t="shared" si="12"/>
        <v>#REF!</v>
      </c>
      <c r="K42" s="25" t="e">
        <f t="shared" si="12"/>
        <v>#REF!</v>
      </c>
      <c r="L42" s="25" t="e">
        <f t="shared" si="12"/>
        <v>#REF!</v>
      </c>
      <c r="M42" s="25" t="e">
        <f t="shared" si="12"/>
        <v>#REF!</v>
      </c>
      <c r="N42" s="25" t="e">
        <f t="shared" si="12"/>
        <v>#REF!</v>
      </c>
      <c r="O42" s="72" t="e">
        <f t="shared" si="11"/>
        <v>#REF!</v>
      </c>
    </row>
    <row r="43" spans="2:15" ht="15" customHeight="1">
      <c r="B43" s="85" t="s">
        <v>8</v>
      </c>
      <c r="C43" s="25" t="e">
        <f t="shared" si="12"/>
        <v>#REF!</v>
      </c>
      <c r="D43" s="25" t="e">
        <f t="shared" si="12"/>
        <v>#REF!</v>
      </c>
      <c r="E43" s="25" t="e">
        <f t="shared" si="12"/>
        <v>#REF!</v>
      </c>
      <c r="F43" s="25" t="e">
        <f t="shared" si="12"/>
        <v>#REF!</v>
      </c>
      <c r="G43" s="25" t="e">
        <f t="shared" si="12"/>
        <v>#REF!</v>
      </c>
      <c r="H43" s="25" t="e">
        <f t="shared" si="12"/>
        <v>#REF!</v>
      </c>
      <c r="I43" s="25" t="e">
        <f t="shared" si="12"/>
        <v>#REF!</v>
      </c>
      <c r="J43" s="25" t="e">
        <f t="shared" si="12"/>
        <v>#REF!</v>
      </c>
      <c r="K43" s="25" t="e">
        <f t="shared" si="12"/>
        <v>#REF!</v>
      </c>
      <c r="L43" s="25" t="e">
        <f t="shared" si="12"/>
        <v>#REF!</v>
      </c>
      <c r="M43" s="25" t="e">
        <f t="shared" si="12"/>
        <v>#REF!</v>
      </c>
      <c r="N43" s="25" t="e">
        <f t="shared" si="12"/>
        <v>#REF!</v>
      </c>
      <c r="O43" s="72" t="e">
        <f t="shared" si="11"/>
        <v>#REF!</v>
      </c>
    </row>
    <row r="44" spans="2:15" ht="15" customHeight="1">
      <c r="B44" s="85" t="s">
        <v>9</v>
      </c>
      <c r="C44" s="25" t="e">
        <f t="shared" si="12"/>
        <v>#REF!</v>
      </c>
      <c r="D44" s="25" t="e">
        <f t="shared" si="12"/>
        <v>#REF!</v>
      </c>
      <c r="E44" s="25" t="e">
        <f t="shared" si="12"/>
        <v>#REF!</v>
      </c>
      <c r="F44" s="25" t="e">
        <f t="shared" si="12"/>
        <v>#REF!</v>
      </c>
      <c r="G44" s="25" t="e">
        <f t="shared" si="12"/>
        <v>#REF!</v>
      </c>
      <c r="H44" s="25" t="e">
        <f t="shared" si="12"/>
        <v>#REF!</v>
      </c>
      <c r="I44" s="25" t="e">
        <f t="shared" si="12"/>
        <v>#REF!</v>
      </c>
      <c r="J44" s="25" t="e">
        <f t="shared" si="12"/>
        <v>#REF!</v>
      </c>
      <c r="K44" s="25" t="e">
        <f t="shared" si="12"/>
        <v>#REF!</v>
      </c>
      <c r="L44" s="25" t="e">
        <f t="shared" si="12"/>
        <v>#REF!</v>
      </c>
      <c r="M44" s="25" t="e">
        <f t="shared" si="12"/>
        <v>#REF!</v>
      </c>
      <c r="N44" s="25" t="e">
        <f t="shared" si="12"/>
        <v>#REF!</v>
      </c>
      <c r="O44" s="72" t="e">
        <f t="shared" si="11"/>
        <v>#REF!</v>
      </c>
    </row>
    <row r="45" spans="2:15" ht="15" customHeight="1" thickBot="1">
      <c r="B45" s="86" t="s">
        <v>10</v>
      </c>
      <c r="C45" s="25" t="e">
        <f t="shared" si="12"/>
        <v>#REF!</v>
      </c>
      <c r="D45" s="25" t="e">
        <f t="shared" si="12"/>
        <v>#REF!</v>
      </c>
      <c r="E45" s="25" t="e">
        <f t="shared" si="12"/>
        <v>#REF!</v>
      </c>
      <c r="F45" s="25" t="e">
        <f t="shared" si="12"/>
        <v>#REF!</v>
      </c>
      <c r="G45" s="25" t="e">
        <f t="shared" si="12"/>
        <v>#REF!</v>
      </c>
      <c r="H45" s="25" t="e">
        <f t="shared" si="12"/>
        <v>#REF!</v>
      </c>
      <c r="I45" s="25" t="e">
        <f t="shared" si="12"/>
        <v>#REF!</v>
      </c>
      <c r="J45" s="25" t="e">
        <f t="shared" si="12"/>
        <v>#REF!</v>
      </c>
      <c r="K45" s="25" t="e">
        <f t="shared" si="12"/>
        <v>#REF!</v>
      </c>
      <c r="L45" s="25" t="e">
        <f t="shared" si="12"/>
        <v>#REF!</v>
      </c>
      <c r="M45" s="25" t="e">
        <f t="shared" si="12"/>
        <v>#REF!</v>
      </c>
      <c r="N45" s="25" t="e">
        <f t="shared" si="12"/>
        <v>#REF!</v>
      </c>
      <c r="O45" s="73" t="e">
        <f t="shared" si="11"/>
        <v>#REF!</v>
      </c>
    </row>
    <row r="46" spans="2:15" ht="15" customHeight="1" thickTop="1" thickBot="1">
      <c r="B46" s="32" t="s">
        <v>12</v>
      </c>
      <c r="C46" s="80" t="e">
        <f t="shared" ref="C46:N46" si="13">SUM(C39:C45)</f>
        <v>#REF!</v>
      </c>
      <c r="D46" s="81" t="e">
        <f t="shared" si="13"/>
        <v>#REF!</v>
      </c>
      <c r="E46" s="81" t="e">
        <f t="shared" si="13"/>
        <v>#REF!</v>
      </c>
      <c r="F46" s="81" t="e">
        <f t="shared" si="13"/>
        <v>#REF!</v>
      </c>
      <c r="G46" s="81" t="e">
        <f t="shared" si="13"/>
        <v>#REF!</v>
      </c>
      <c r="H46" s="81" t="e">
        <f t="shared" si="13"/>
        <v>#REF!</v>
      </c>
      <c r="I46" s="81" t="e">
        <f t="shared" si="13"/>
        <v>#REF!</v>
      </c>
      <c r="J46" s="81" t="e">
        <f t="shared" si="13"/>
        <v>#REF!</v>
      </c>
      <c r="K46" s="81" t="e">
        <f t="shared" si="13"/>
        <v>#REF!</v>
      </c>
      <c r="L46" s="81" t="e">
        <f t="shared" si="13"/>
        <v>#REF!</v>
      </c>
      <c r="M46" s="81" t="e">
        <f t="shared" si="13"/>
        <v>#REF!</v>
      </c>
      <c r="N46" s="82" t="e">
        <f t="shared" si="13"/>
        <v>#REF!</v>
      </c>
      <c r="O46" s="33" t="e">
        <f t="shared" si="11"/>
        <v>#REF!</v>
      </c>
    </row>
    <row r="49" spans="3:14">
      <c r="C49" s="64" t="str">
        <f>TEXT(EDATE($B$2,0),"&gt;=yyyy/m/d")</f>
        <v>&gt;=2021/4/1</v>
      </c>
      <c r="D49" s="64" t="str">
        <f>TEXT(EDATE($B$2,1),"&gt;=yyyy/m/d")</f>
        <v>&gt;=2021/5/1</v>
      </c>
      <c r="E49" s="64" t="str">
        <f>TEXT(EDATE($B$2,2),"&gt;=yyyy/m/d")</f>
        <v>&gt;=2021/6/1</v>
      </c>
      <c r="F49" s="64" t="str">
        <f>TEXT(EDATE($B$2,3),"&gt;=yyyy/m/d")</f>
        <v>&gt;=2021/7/1</v>
      </c>
      <c r="G49" s="64" t="str">
        <f>TEXT(EDATE($B$2,4),"&gt;=yyyy/m/d")</f>
        <v>&gt;=2021/8/1</v>
      </c>
      <c r="H49" s="64" t="str">
        <f>TEXT(EDATE($B$2,5),"&gt;=yyyy/m/d")</f>
        <v>&gt;=2021/9/1</v>
      </c>
      <c r="I49" s="64" t="str">
        <f>TEXT(EDATE($B$2,6),"&gt;=yyyy/m/d")</f>
        <v>&gt;=2021/10/1</v>
      </c>
      <c r="J49" s="64" t="str">
        <f>TEXT(EDATE($B$2,7),"&gt;=yyyy/m/d")</f>
        <v>&gt;=2021/11/1</v>
      </c>
      <c r="K49" s="64" t="str">
        <f>TEXT(EDATE($B$2,8),"&gt;=yyyy/m/d")</f>
        <v>&gt;=2021/12/1</v>
      </c>
      <c r="L49" s="64" t="str">
        <f>TEXT(EDATE($B$2,9),"&gt;=yyyy/m/d")</f>
        <v>&gt;=2022/1/1</v>
      </c>
      <c r="M49" s="64" t="str">
        <f>TEXT(EDATE($B$2,10),"&gt;=yyyy/m/d")</f>
        <v>&gt;=2022/2/1</v>
      </c>
      <c r="N49" s="64" t="str">
        <f>TEXT(EDATE($B$2,11),"&gt;=yyyy/m/d")</f>
        <v>&gt;=2022/3/1</v>
      </c>
    </row>
    <row r="50" spans="3:14">
      <c r="C50" s="64" t="str">
        <f>TEXT(EDATE($B$2,1),"&lt;yyyy/m/d")</f>
        <v>&lt;2021/5/1</v>
      </c>
      <c r="D50" s="64" t="str">
        <f>TEXT(EDATE($B$2,2),"&lt;yyyy/m/d")</f>
        <v>&lt;2021/6/1</v>
      </c>
      <c r="E50" s="64" t="str">
        <f>TEXT(EDATE($B$2,3),"&lt;yyyy/m/d")</f>
        <v>&lt;2021/7/1</v>
      </c>
      <c r="F50" s="64" t="str">
        <f>TEXT(EDATE($B$2,4),"&lt;yyyy/m/d")</f>
        <v>&lt;2021/8/1</v>
      </c>
      <c r="G50" s="64" t="str">
        <f>TEXT(EDATE($B$2,5),"&lt;yyyy/m/d")</f>
        <v>&lt;2021/9/1</v>
      </c>
      <c r="H50" s="64" t="str">
        <f>TEXT(EDATE($B$2,6),"&lt;yyyy/m/d")</f>
        <v>&lt;2021/10/1</v>
      </c>
      <c r="I50" s="64" t="str">
        <f>TEXT(EDATE($B$2,7),"&lt;yyyy/m/d")</f>
        <v>&lt;2021/11/1</v>
      </c>
      <c r="J50" s="64" t="str">
        <f>TEXT(EDATE($B$2,8),"&lt;yyyy/m/d")</f>
        <v>&lt;2021/12/1</v>
      </c>
      <c r="K50" s="64" t="str">
        <f>TEXT(EDATE($B$2,9),"&lt;yyyy/m/d")</f>
        <v>&lt;2022/1/1</v>
      </c>
      <c r="L50" s="64" t="str">
        <f>TEXT(EDATE($B$2,10),"&lt;yyyy/m/d")</f>
        <v>&lt;2022/2/1</v>
      </c>
      <c r="M50" s="64" t="str">
        <f>TEXT(EDATE($B$2,11),"&lt;yyyy/m/d")</f>
        <v>&lt;2022/3/1</v>
      </c>
      <c r="N50" s="64" t="str">
        <f>TEXT(EDATE($B$2,12),"&lt;yyyy/m/d")</f>
        <v>&lt;2022/4/1</v>
      </c>
    </row>
  </sheetData>
  <phoneticPr fontId="1"/>
  <pageMargins left="0.7" right="0.7" top="0.75" bottom="0.75" header="0.3" footer="0.3"/>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2021年度全件</vt:lpstr>
      <vt:lpstr>選択肢</vt:lpstr>
      <vt:lpstr>集計</vt:lpstr>
      <vt:lpstr>集計!Print_Area</vt:lpstr>
      <vt:lpstr>'2021年度全件'!Print_Titles</vt:lpstr>
    </vt:vector>
  </TitlesOfParts>
  <Company>宝塚市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市役所</dc:creator>
  <cp:lastModifiedBy>47163</cp:lastModifiedBy>
  <cp:lastPrinted>2021-12-06T23:35:56Z</cp:lastPrinted>
  <dcterms:created xsi:type="dcterms:W3CDTF">2003-01-14T10:42:53Z</dcterms:created>
  <dcterms:modified xsi:type="dcterms:W3CDTF">2021-12-07T07:50:37Z</dcterms:modified>
</cp:coreProperties>
</file>